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160" windowHeight="11640" activeTab="0"/>
  </bookViews>
  <sheets>
    <sheet name="Kuuaruanne lukus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<sst xmlns="http://schemas.openxmlformats.org/spreadsheetml/2006/main" count="590" uniqueCount="559">
  <si>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</si>
  <si>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</si>
  <si>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</si>
  <si>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</si>
  <si>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</si>
  <si>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</si>
  <si>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</si>
  <si>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</si>
  <si>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</si>
  <si>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</si>
  <si>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</si>
  <si>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</si>
  <si>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</si>
  <si>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</si>
  <si>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</si>
  <si>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</si>
  <si>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</si>
  <si>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</si>
  <si>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</si>
  <si>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</si>
  <si>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</si>
  <si>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</si>
  <si>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</si>
  <si>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</si>
  <si>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</si>
  <si>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</si>
  <si>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</si>
  <si>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</si>
  <si>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</si>
  <si>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</si>
  <si>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</si>
  <si>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</si>
  <si>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</si>
  <si>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</si>
  <si>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</si>
  <si>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</si>
  <si>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</si>
  <si>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</si>
  <si>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</si>
  <si>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</si>
  <si>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</si>
  <si>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</si>
  <si>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</si>
  <si>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</si>
  <si>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</si>
  <si>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</si>
  <si>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</si>
  <si>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</si>
  <si>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</si>
  <si>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</si>
  <si>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</si>
  <si>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</si>
  <si>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</si>
  <si>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</si>
  <si>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</si>
  <si>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</si>
  <si>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</si>
  <si>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</si>
  <si>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</si>
  <si>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</si>
  <si>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</si>
  <si>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</si>
  <si>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</si>
  <si>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</si>
  <si>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</si>
  <si>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</si>
  <si>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</si>
  <si>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</si>
  <si>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</si>
  <si>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</si>
  <si>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</si>
  <si>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</si>
  <si>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</si>
  <si>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</si>
  <si>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</si>
  <si>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</si>
  <si>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</si>
  <si>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</si>
  <si>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</si>
  <si>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</si>
  <si>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</si>
  <si>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</si>
  <si>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</si>
  <si>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</si>
  <si>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</si>
  <si>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</si>
  <si>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</si>
  <si>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</si>
  <si>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</si>
  <si>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</si>
  <si>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</si>
  <si>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</si>
  <si>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</si>
  <si>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</si>
  <si>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</si>
  <si>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</si>
  <si>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</si>
  <si>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</si>
  <si>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</si>
  <si>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</si>
  <si>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</si>
  <si>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</si>
  <si>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</si>
  <si>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</si>
  <si>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</si>
  <si>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</si>
  <si>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</si>
  <si>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</si>
  <si>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</si>
  <si>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</si>
  <si>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</si>
  <si>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</si>
  <si>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</si>
  <si>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</si>
  <si>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</si>
  <si>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</si>
  <si>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</si>
  <si>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</si>
  <si>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</si>
  <si>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</si>
  <si>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</si>
  <si>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</si>
  <si>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</si>
  <si>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</si>
  <si>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</si>
  <si>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</si>
  <si>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</si>
  <si>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</si>
  <si>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</si>
  <si>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</si>
  <si>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</si>
  <si>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</si>
  <si>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</si>
  <si>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</si>
  <si>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</si>
  <si>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</si>
  <si>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</si>
  <si>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</si>
  <si>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</si>
  <si>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</si>
  <si>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</si>
  <si>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</si>
  <si>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</si>
  <si>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</si>
  <si>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</si>
  <si>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</si>
  <si>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</si>
  <si>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</si>
  <si>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</si>
  <si>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</si>
  <si>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</si>
  <si>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</si>
  <si>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</si>
  <si>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</si>
  <si>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</si>
  <si>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</si>
  <si>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</si>
  <si>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</si>
  <si>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</si>
  <si>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</si>
  <si>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</si>
  <si>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</si>
  <si>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</si>
  <si>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</si>
  <si>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</si>
  <si>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</si>
  <si>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</si>
  <si>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</si>
  <si>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</si>
  <si>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</si>
  <si>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</si>
  <si>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</si>
  <si>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</si>
  <si>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</si>
  <si>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</si>
  <si>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</si>
  <si>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</si>
  <si>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</si>
  <si>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</si>
  <si>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</si>
  <si>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</si>
  <si>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</si>
  <si>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</si>
  <si>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</si>
  <si>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</si>
  <si>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</si>
  <si>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</si>
  <si>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</si>
  <si>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</si>
  <si>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</si>
  <si>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</si>
  <si>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</si>
  <si>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</si>
  <si>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</si>
  <si>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</si>
  <si>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</si>
  <si>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</si>
  <si>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</si>
  <si>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</si>
  <si>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</si>
  <si>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</si>
  <si>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</si>
  <si>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</si>
  <si>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</si>
  <si>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</si>
  <si>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</si>
  <si>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</si>
  <si>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</si>
  <si>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</si>
  <si>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</si>
  <si>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</si>
  <si>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</si>
  <si>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</si>
  <si>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</si>
  <si>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</si>
  <si>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</si>
  <si>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</si>
  <si>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</si>
  <si>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</si>
  <si>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</si>
  <si>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</si>
  <si>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</si>
  <si>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</si>
  <si>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</si>
  <si>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</si>
  <si>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</si>
  <si>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</si>
  <si>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</si>
  <si>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</si>
  <si>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</si>
  <si>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</si>
  <si>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</si>
  <si>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</si>
  <si>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</si>
  <si>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</si>
  <si>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</si>
  <si>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</si>
  <si>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</si>
  <si>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</si>
  <si>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</si>
  <si>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</si>
  <si>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</si>
  <si>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</si>
  <si>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</si>
  <si>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</si>
  <si>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</si>
  <si>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</si>
  <si>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</si>
  <si>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</si>
  <si>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</si>
  <si>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</si>
  <si>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</si>
  <si>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</si>
  <si>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</si>
  <si>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</si>
  <si>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</si>
  <si>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</si>
  <si>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</si>
  <si>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</si>
  <si>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</si>
  <si>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</si>
  <si>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</si>
  <si>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</si>
  <si>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</si>
  <si>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</si>
  <si>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</si>
  <si>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</si>
  <si>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</si>
  <si>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</si>
  <si>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</si>
  <si>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</si>
  <si>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</si>
  <si>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</si>
  <si>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</si>
  <si>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</si>
  <si>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</si>
  <si>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</si>
  <si>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</si>
  <si>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</si>
  <si>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</si>
  <si>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</si>
  <si>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</si>
  <si>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</si>
  <si>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</si>
  <si>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</si>
  <si>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</si>
  <si>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</si>
  <si>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</si>
  <si>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</si>
  <si>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</si>
  <si>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</si>
  <si>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</si>
  <si>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</si>
  <si>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</si>
  <si>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</si>
  <si>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</si>
  <si>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</si>
  <si>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</si>
  <si>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</si>
  <si>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</si>
  <si>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</si>
  <si>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</si>
  <si>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</si>
  <si>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</si>
  <si>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</si>
  <si>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</si>
  <si>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</si>
  <si>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</si>
  <si>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</si>
  <si>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</si>
  <si>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</si>
  <si>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</si>
  <si>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</si>
  <si>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</si>
  <si>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</si>
  <si>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</si>
  <si>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</si>
  <si>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</si>
  <si>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</si>
  <si>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</si>
  <si>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</si>
  <si>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</si>
  <si>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</si>
  <si>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</si>
  <si>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</si>
  <si>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</si>
  <si>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</si>
  <si>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</si>
  <si>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</si>
  <si>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</si>
  <si>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</si>
  <si>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</si>
  <si>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</si>
  <si>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</si>
  <si>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</si>
  <si>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</si>
  <si>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</si>
  <si>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</si>
  <si>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</si>
  <si>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</si>
  <si>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</si>
  <si>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</si>
  <si>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</si>
  <si>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</si>
  <si>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</si>
  <si>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</si>
  <si>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</si>
  <si>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</si>
  <si>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</si>
  <si>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</si>
  <si>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</si>
  <si>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</si>
  <si>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</si>
  <si>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</si>
  <si>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</si>
  <si>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</si>
  <si>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</si>
  <si>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</si>
  <si>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</si>
  <si>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</si>
  <si>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</si>
  <si>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</si>
  <si>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</si>
  <si>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</si>
  <si>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</si>
  <si>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</si>
  <si>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</si>
  <si>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</si>
  <si>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</si>
  <si>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</si>
  <si>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</si>
  <si>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</si>
  <si>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</si>
  <si>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</si>
  <si>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</si>
  <si>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</si>
  <si>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</si>
  <si>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</si>
  <si>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</si>
  <si>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</si>
  <si>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</si>
  <si>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</si>
  <si>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</si>
  <si>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</si>
  <si>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</si>
  <si>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</si>
  <si>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</si>
  <si>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</si>
  <si>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</si>
  <si>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</si>
  <si>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</si>
  <si>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</si>
  <si>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</si>
  <si>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</si>
  <si>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</si>
  <si>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</si>
  <si>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</si>
  <si>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</si>
  <si>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</si>
  <si>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</si>
  <si>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</si>
  <si>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</si>
  <si>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</si>
  <si>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</si>
  <si>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</si>
  <si>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</si>
  <si>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</si>
  <si>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</si>
  <si>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</si>
  <si>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</si>
  <si>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</si>
  <si>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</si>
  <si>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</si>
  <si>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</si>
  <si>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</si>
  <si>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</si>
  <si>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</si>
  <si>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</si>
  <si>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</si>
  <si>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</si>
  <si>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</si>
  <si>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</si>
  <si>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</si>
  <si>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</si>
  <si>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</si>
  <si>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</si>
  <si>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</si>
  <si>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</si>
  <si>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</si>
  <si>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</si>
  <si>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</si>
  <si>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</si>
  <si>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</si>
  <si>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</si>
  <si>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</si>
  <si>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</si>
  <si>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</si>
  <si>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</si>
  <si>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</si>
  <si>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</si>
  <si>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</si>
  <si>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</si>
  <si>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</si>
  <si>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</si>
  <si>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</si>
  <si>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</si>
  <si>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</si>
  <si>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</si>
  <si>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</si>
  <si>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</si>
  <si>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</si>
  <si>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</si>
  <si>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</si>
  <si>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</si>
  <si>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</si>
  <si>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</si>
  <si>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</si>
  <si>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</si>
  <si>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</si>
  <si>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</si>
  <si>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</si>
  <si>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</si>
  <si>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</si>
  <si>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</si>
  <si>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</si>
  <si>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</si>
  <si>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</si>
  <si>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</si>
  <si>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</si>
  <si>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</si>
  <si>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</si>
  <si>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</si>
  <si>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</si>
  <si>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</si>
  <si>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</si>
  <si>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</si>
  <si>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</si>
  <si>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</si>
  <si>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</si>
  <si>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</si>
  <si>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</si>
  <si>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</si>
  <si>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</si>
  <si>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</si>
  <si>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</si>
  <si>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</si>
  <si>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</si>
  <si>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</si>
  <si>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</si>
  <si>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</si>
  <si>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</si>
  <si>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</si>
  <si>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</si>
  <si>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</si>
  <si>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</si>
  <si>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</si>
  <si>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</si>
  <si>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</si>
  <si>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</si>
  <si>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</si>
  <si>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</si>
  <si>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</si>
  <si>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</si>
  <si>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</si>
  <si>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</si>
  <si>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</si>
  <si>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</si>
  <si>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</si>
  <si>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</si>
  <si>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</si>
  <si>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</si>
  <si>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</si>
  <si>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</si>
  <si>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</si>
  <si>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</si>
  <si>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</si>
  <si>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</si>
  <si>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</si>
  <si>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</si>
  <si>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</si>
  <si>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</si>
  <si>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</si>
  <si>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</si>
  <si>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</si>
  <si>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</si>
  <si>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</si>
  <si>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</si>
  <si>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</si>
  <si>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</si>
  <si>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</si>
  <si>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</si>
  <si>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</si>
  <si>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</si>
  <si>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</si>
  <si>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</si>
  <si>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</si>
  <si>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</si>
  <si>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</si>
  <si>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</si>
  <si>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</si>
  <si>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</si>
  <si>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</si>
  <si>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</si>
  <si>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</si>
  <si>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</si>
  <si>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</si>
  <si>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</si>
  <si>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</si>
  <si>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</si>
  <si>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</si>
  <si>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t xml:space="preserve">Rahandusministri 26. jaanuari 2004. a </t>
  </si>
  <si>
    <t>määruse nr 17 "Kohaliku omavalitsuse</t>
  </si>
  <si>
    <t>3500.00.01</t>
  </si>
  <si>
    <t>Riigikantselei</t>
  </si>
  <si>
    <t>Art. 1001 ja vaba jäägi võrdlus (read 243 ja 371)</t>
  </si>
  <si>
    <t xml:space="preserve">       Tasandusfond § 4  lg 1 </t>
  </si>
  <si>
    <t xml:space="preserve">       Tasandusfond § 4  lg  2</t>
  </si>
  <si>
    <t>Vaivara Vallavalitsus</t>
  </si>
  <si>
    <t>25. märtsil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</si>
</sst>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26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17" applyFont="1" applyFill="1" applyBorder="1" applyAlignment="1" applyProtection="1">
      <alignment horizontal="left"/>
      <protection locked="0"/>
    </xf>
    <xf numFmtId="0" fontId="1" fillId="0" borderId="0" xfId="17" applyFont="1" applyFill="1" applyBorder="1" applyProtection="1">
      <alignment/>
      <protection locked="0"/>
    </xf>
    <xf numFmtId="0" fontId="1" fillId="0" borderId="0" xfId="17" applyFont="1" applyFill="1" applyProtection="1">
      <alignment/>
      <protection locked="0"/>
    </xf>
    <xf numFmtId="4" fontId="5" fillId="0" borderId="0" xfId="17" applyNumberFormat="1" applyFont="1" applyFill="1" applyBorder="1" applyAlignment="1" applyProtection="1">
      <alignment/>
      <protection locked="0"/>
    </xf>
    <xf numFmtId="4" fontId="5" fillId="0" borderId="0" xfId="17" applyNumberFormat="1" applyFont="1" applyFill="1" applyBorder="1" applyProtection="1">
      <alignment/>
      <protection locked="0"/>
    </xf>
    <xf numFmtId="0" fontId="6" fillId="0" borderId="1" xfId="17" applyFont="1" applyFill="1" applyBorder="1" applyAlignment="1" applyProtection="1">
      <alignment horizontal="left"/>
      <protection locked="0"/>
    </xf>
    <xf numFmtId="0" fontId="1" fillId="0" borderId="2" xfId="17" applyFont="1" applyFill="1" applyBorder="1" applyProtection="1">
      <alignment/>
      <protection locked="0"/>
    </xf>
    <xf numFmtId="4" fontId="5" fillId="0" borderId="3" xfId="17" applyNumberFormat="1" applyFont="1" applyFill="1" applyBorder="1" applyAlignment="1" applyProtection="1">
      <alignment horizontal="left"/>
      <protection locked="0"/>
    </xf>
    <xf numFmtId="4" fontId="5" fillId="0" borderId="4" xfId="17" applyNumberFormat="1" applyFont="1" applyFill="1" applyBorder="1" applyProtection="1">
      <alignment/>
      <protection locked="0"/>
    </xf>
    <xf numFmtId="0" fontId="6" fillId="0" borderId="5" xfId="17" applyFont="1" applyFill="1" applyBorder="1" applyAlignment="1" applyProtection="1">
      <alignment horizontal="left"/>
      <protection locked="0"/>
    </xf>
    <xf numFmtId="0" fontId="7" fillId="0" borderId="6" xfId="17" applyFont="1" applyFill="1" applyBorder="1" applyProtection="1">
      <alignment/>
      <protection locked="0"/>
    </xf>
    <xf numFmtId="4" fontId="5" fillId="0" borderId="7" xfId="17" applyNumberFormat="1" applyFont="1" applyBorder="1" applyAlignment="1" applyProtection="1">
      <alignment horizontal="right"/>
      <protection locked="0"/>
    </xf>
    <xf numFmtId="4" fontId="5" fillId="0" borderId="8" xfId="17" applyNumberFormat="1" applyFont="1" applyBorder="1" applyAlignment="1" applyProtection="1">
      <alignment horizontal="right"/>
      <protection locked="0"/>
    </xf>
    <xf numFmtId="0" fontId="1" fillId="0" borderId="5" xfId="17" applyFont="1" applyFill="1" applyBorder="1" applyAlignment="1" applyProtection="1">
      <alignment horizontal="left"/>
      <protection locked="0"/>
    </xf>
    <xf numFmtId="0" fontId="1" fillId="0" borderId="9" xfId="17" applyFont="1" applyFill="1" applyBorder="1" applyProtection="1">
      <alignment/>
      <protection locked="0"/>
    </xf>
    <xf numFmtId="4" fontId="5" fillId="0" borderId="10" xfId="17" applyNumberFormat="1" applyFont="1" applyFill="1" applyBorder="1" applyAlignment="1" applyProtection="1">
      <alignment/>
      <protection locked="0"/>
    </xf>
    <xf numFmtId="4" fontId="5" fillId="0" borderId="11" xfId="17" applyNumberFormat="1" applyFont="1" applyFill="1" applyBorder="1" applyAlignment="1" applyProtection="1">
      <alignment wrapText="1"/>
      <protection locked="0"/>
    </xf>
    <xf numFmtId="0" fontId="6" fillId="0" borderId="1" xfId="17" applyFont="1" applyFill="1" applyBorder="1" applyAlignment="1">
      <alignment horizontal="left"/>
      <protection/>
    </xf>
    <xf numFmtId="0" fontId="6" fillId="0" borderId="2" xfId="17" applyFont="1" applyFill="1" applyBorder="1">
      <alignment/>
      <protection/>
    </xf>
    <xf numFmtId="4" fontId="8" fillId="0" borderId="3" xfId="17" applyNumberFormat="1" applyFont="1" applyFill="1" applyBorder="1" applyAlignment="1" applyProtection="1">
      <alignment/>
      <protection/>
    </xf>
    <xf numFmtId="4" fontId="8" fillId="0" borderId="12" xfId="17" applyNumberFormat="1" applyFont="1" applyFill="1" applyBorder="1" applyAlignment="1" applyProtection="1">
      <alignment/>
      <protection/>
    </xf>
    <xf numFmtId="0" fontId="6" fillId="0" borderId="13" xfId="17" applyFont="1" applyFill="1" applyBorder="1" applyAlignment="1">
      <alignment horizontal="left"/>
      <protection/>
    </xf>
    <xf numFmtId="0" fontId="6" fillId="0" borderId="9" xfId="17" applyFont="1" applyFill="1" applyBorder="1">
      <alignment/>
      <protection/>
    </xf>
    <xf numFmtId="4" fontId="8" fillId="0" borderId="10" xfId="17" applyNumberFormat="1" applyFont="1" applyFill="1" applyBorder="1" applyAlignment="1" applyProtection="1">
      <alignment/>
      <protection/>
    </xf>
    <xf numFmtId="4" fontId="8" fillId="0" borderId="11" xfId="17" applyNumberFormat="1" applyFont="1" applyFill="1" applyBorder="1" applyAlignment="1" applyProtection="1">
      <alignment/>
      <protection/>
    </xf>
    <xf numFmtId="0" fontId="1" fillId="0" borderId="14" xfId="17" applyFont="1" applyFill="1" applyBorder="1" applyAlignment="1">
      <alignment horizontal="left"/>
      <protection/>
    </xf>
    <xf numFmtId="0" fontId="1" fillId="0" borderId="0" xfId="17" applyFont="1" applyFill="1" applyBorder="1">
      <alignment/>
      <protection/>
    </xf>
    <xf numFmtId="4" fontId="9" fillId="0" borderId="15" xfId="17" applyNumberFormat="1" applyFont="1" applyFill="1" applyBorder="1" applyAlignment="1" applyProtection="1">
      <alignment/>
      <protection locked="0"/>
    </xf>
    <xf numFmtId="4" fontId="9" fillId="0" borderId="16" xfId="17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17" xfId="17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17" applyNumberFormat="1" applyFont="1" applyFill="1" applyBorder="1" applyAlignment="1" applyProtection="1">
      <alignment/>
      <protection locked="0"/>
    </xf>
    <xf numFmtId="4" fontId="9" fillId="0" borderId="18" xfId="17" applyNumberFormat="1" applyFont="1" applyFill="1" applyBorder="1" applyProtection="1">
      <alignment/>
      <protection locked="0"/>
    </xf>
    <xf numFmtId="0" fontId="6" fillId="0" borderId="19" xfId="17" applyFont="1" applyFill="1" applyBorder="1">
      <alignment/>
      <protection/>
    </xf>
    <xf numFmtId="0" fontId="1" fillId="0" borderId="1" xfId="17" applyFont="1" applyFill="1" applyBorder="1" applyAlignment="1">
      <alignment horizontal="left"/>
      <protection/>
    </xf>
    <xf numFmtId="0" fontId="1" fillId="0" borderId="2" xfId="17" applyFont="1" applyFill="1" applyBorder="1">
      <alignment/>
      <protection/>
    </xf>
    <xf numFmtId="4" fontId="9" fillId="0" borderId="3" xfId="17" applyNumberFormat="1" applyFont="1" applyFill="1" applyBorder="1" applyAlignment="1" applyProtection="1">
      <alignment/>
      <protection locked="0"/>
    </xf>
    <xf numFmtId="4" fontId="9" fillId="0" borderId="12" xfId="17" applyNumberFormat="1" applyFont="1" applyFill="1" applyBorder="1" applyProtection="1">
      <alignment/>
      <protection locked="0"/>
    </xf>
    <xf numFmtId="0" fontId="1" fillId="0" borderId="20" xfId="17" applyFont="1" applyFill="1" applyBorder="1" applyAlignment="1">
      <alignment horizontal="left"/>
      <protection/>
    </xf>
    <xf numFmtId="0" fontId="1" fillId="0" borderId="21" xfId="17" applyFont="1" applyFill="1" applyBorder="1">
      <alignment/>
      <protection/>
    </xf>
    <xf numFmtId="4" fontId="9" fillId="0" borderId="22" xfId="17" applyNumberFormat="1" applyFont="1" applyFill="1" applyBorder="1" applyAlignment="1" applyProtection="1">
      <alignment/>
      <protection locked="0"/>
    </xf>
    <xf numFmtId="4" fontId="9" fillId="0" borderId="23" xfId="17" applyNumberFormat="1" applyFont="1" applyFill="1" applyBorder="1" applyProtection="1">
      <alignment/>
      <protection/>
    </xf>
    <xf numFmtId="4" fontId="9" fillId="2" borderId="15" xfId="17" applyNumberFormat="1" applyFont="1" applyFill="1" applyBorder="1" applyAlignment="1" applyProtection="1">
      <alignment/>
      <protection/>
    </xf>
    <xf numFmtId="0" fontId="1" fillId="0" borderId="6" xfId="17" applyFont="1" applyFill="1" applyBorder="1">
      <alignment/>
      <protection/>
    </xf>
    <xf numFmtId="4" fontId="9" fillId="2" borderId="15" xfId="17" applyNumberFormat="1" applyFont="1" applyFill="1" applyBorder="1" applyAlignment="1" applyProtection="1">
      <alignment/>
      <protection locked="0"/>
    </xf>
    <xf numFmtId="0" fontId="1" fillId="0" borderId="2" xfId="17" applyFont="1" applyFill="1" applyBorder="1">
      <alignment/>
      <protection/>
    </xf>
    <xf numFmtId="4" fontId="9" fillId="0" borderId="24" xfId="17" applyNumberFormat="1" applyFont="1" applyFill="1" applyBorder="1" applyAlignment="1" applyProtection="1">
      <alignment/>
      <protection/>
    </xf>
    <xf numFmtId="4" fontId="9" fillId="0" borderId="12" xfId="17" applyNumberFormat="1" applyFont="1" applyFill="1" applyBorder="1" applyAlignment="1" applyProtection="1">
      <alignment/>
      <protection/>
    </xf>
    <xf numFmtId="0" fontId="1" fillId="0" borderId="25" xfId="17" applyFont="1" applyFill="1" applyBorder="1" applyAlignment="1">
      <alignment horizontal="left"/>
      <protection/>
    </xf>
    <xf numFmtId="0" fontId="1" fillId="0" borderId="26" xfId="17" applyFont="1" applyFill="1" applyBorder="1">
      <alignment/>
      <protection/>
    </xf>
    <xf numFmtId="0" fontId="1" fillId="0" borderId="26" xfId="0" applyFont="1" applyBorder="1" applyAlignment="1">
      <alignment/>
    </xf>
    <xf numFmtId="4" fontId="9" fillId="0" borderId="27" xfId="17" applyNumberFormat="1" applyFont="1" applyFill="1" applyBorder="1" applyAlignment="1" applyProtection="1">
      <alignment/>
      <protection locked="0"/>
    </xf>
    <xf numFmtId="4" fontId="9" fillId="0" borderId="28" xfId="17" applyNumberFormat="1" applyFont="1" applyFill="1" applyBorder="1" applyProtection="1">
      <alignment/>
      <protection locked="0"/>
    </xf>
    <xf numFmtId="4" fontId="9" fillId="0" borderId="29" xfId="17" applyNumberFormat="1" applyFont="1" applyFill="1" applyBorder="1" applyAlignment="1" applyProtection="1">
      <alignment/>
      <protection/>
    </xf>
    <xf numFmtId="4" fontId="9" fillId="0" borderId="16" xfId="17" applyNumberFormat="1" applyFont="1" applyFill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17" applyNumberFormat="1" applyFont="1" applyFill="1" applyBorder="1" applyAlignment="1">
      <alignment horizontal="right"/>
      <protection/>
    </xf>
    <xf numFmtId="0" fontId="10" fillId="0" borderId="0" xfId="17" applyFont="1" applyFill="1" applyBorder="1">
      <alignment/>
      <protection/>
    </xf>
    <xf numFmtId="4" fontId="5" fillId="0" borderId="15" xfId="17" applyNumberFormat="1" applyFont="1" applyFill="1" applyBorder="1" applyAlignment="1" applyProtection="1">
      <alignment/>
      <protection locked="0"/>
    </xf>
    <xf numFmtId="0" fontId="1" fillId="0" borderId="30" xfId="17" applyFont="1" applyFill="1" applyBorder="1" applyAlignment="1">
      <alignment horizontal="left"/>
      <protection/>
    </xf>
    <xf numFmtId="0" fontId="1" fillId="0" borderId="31" xfId="17" applyFont="1" applyFill="1" applyBorder="1">
      <alignment/>
      <protection/>
    </xf>
    <xf numFmtId="0" fontId="1" fillId="0" borderId="31" xfId="17" applyFont="1" applyFill="1" applyBorder="1">
      <alignment/>
      <protection/>
    </xf>
    <xf numFmtId="0" fontId="1" fillId="0" borderId="31" xfId="0" applyFont="1" applyBorder="1" applyAlignment="1">
      <alignment/>
    </xf>
    <xf numFmtId="4" fontId="9" fillId="0" borderId="32" xfId="17" applyNumberFormat="1" applyFont="1" applyFill="1" applyBorder="1" applyAlignment="1" applyProtection="1">
      <alignment/>
      <protection/>
    </xf>
    <xf numFmtId="4" fontId="9" fillId="0" borderId="33" xfId="17" applyNumberFormat="1" applyFont="1" applyFill="1" applyBorder="1" applyAlignment="1" applyProtection="1">
      <alignment/>
      <protection/>
    </xf>
    <xf numFmtId="4" fontId="5" fillId="0" borderId="29" xfId="0" applyNumberFormat="1" applyFont="1" applyBorder="1" applyAlignment="1" applyProtection="1">
      <alignment/>
      <protection locked="0"/>
    </xf>
    <xf numFmtId="4" fontId="5" fillId="0" borderId="34" xfId="17" applyNumberFormat="1" applyFont="1" applyFill="1" applyBorder="1" applyProtection="1">
      <alignment/>
      <protection locked="0"/>
    </xf>
    <xf numFmtId="0" fontId="5" fillId="0" borderId="0" xfId="17" applyFont="1" applyFill="1" applyBorder="1">
      <alignment/>
      <protection/>
    </xf>
    <xf numFmtId="4" fontId="9" fillId="0" borderId="29" xfId="17" applyNumberFormat="1" applyFont="1" applyFill="1" applyBorder="1" applyAlignment="1" applyProtection="1">
      <alignment/>
      <protection locked="0"/>
    </xf>
    <xf numFmtId="4" fontId="9" fillId="0" borderId="34" xfId="17" applyNumberFormat="1" applyFont="1" applyFill="1" applyBorder="1" applyProtection="1">
      <alignment/>
      <protection locked="0"/>
    </xf>
    <xf numFmtId="0" fontId="1" fillId="0" borderId="31" xfId="0" applyFont="1" applyBorder="1" applyAlignment="1">
      <alignment/>
    </xf>
    <xf numFmtId="4" fontId="9" fillId="0" borderId="15" xfId="17" applyNumberFormat="1" applyFont="1" applyFill="1" applyBorder="1" applyProtection="1">
      <alignment/>
      <protection/>
    </xf>
    <xf numFmtId="4" fontId="9" fillId="0" borderId="16" xfId="17" applyNumberFormat="1" applyFont="1" applyFill="1" applyBorder="1" applyProtection="1">
      <alignment/>
      <protection/>
    </xf>
    <xf numFmtId="4" fontId="5" fillId="0" borderId="15" xfId="17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2" xfId="17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17" applyFont="1" applyFill="1" applyBorder="1">
      <alignment/>
      <protection/>
    </xf>
    <xf numFmtId="0" fontId="1" fillId="0" borderId="30" xfId="17" applyFont="1" applyFill="1" applyBorder="1" applyAlignment="1">
      <alignment horizontal="left"/>
      <protection/>
    </xf>
    <xf numFmtId="0" fontId="5" fillId="0" borderId="14" xfId="17" applyFont="1" applyFill="1" applyBorder="1" applyAlignment="1">
      <alignment horizontal="left"/>
      <protection/>
    </xf>
    <xf numFmtId="0" fontId="11" fillId="0" borderId="0" xfId="17" applyFont="1" applyFill="1" applyBorder="1">
      <alignment/>
      <protection/>
    </xf>
    <xf numFmtId="0" fontId="5" fillId="0" borderId="0" xfId="17" applyFont="1" applyFill="1" applyBorder="1">
      <alignment/>
      <protection/>
    </xf>
    <xf numFmtId="4" fontId="9" fillId="0" borderId="15" xfId="17" applyNumberFormat="1" applyFont="1" applyFill="1" applyBorder="1" applyAlignment="1" applyProtection="1">
      <alignment/>
      <protection/>
    </xf>
    <xf numFmtId="0" fontId="11" fillId="0" borderId="0" xfId="17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7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7" applyNumberFormat="1" applyFont="1" applyFill="1" applyBorder="1" applyProtection="1">
      <alignment/>
      <protection locked="0"/>
    </xf>
    <xf numFmtId="0" fontId="5" fillId="0" borderId="14" xfId="17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5" xfId="17" applyFont="1" applyFill="1" applyBorder="1" applyAlignment="1">
      <alignment horizontal="left"/>
      <protection/>
    </xf>
    <xf numFmtId="4" fontId="9" fillId="2" borderId="7" xfId="17" applyNumberFormat="1" applyFont="1" applyFill="1" applyBorder="1" applyAlignment="1" applyProtection="1">
      <alignment/>
      <protection locked="0"/>
    </xf>
    <xf numFmtId="0" fontId="6" fillId="0" borderId="5" xfId="17" applyFont="1" applyFill="1" applyBorder="1" applyAlignment="1">
      <alignment horizontal="left"/>
      <protection/>
    </xf>
    <xf numFmtId="0" fontId="6" fillId="0" borderId="17" xfId="17" applyFont="1" applyFill="1" applyBorder="1">
      <alignment/>
      <protection/>
    </xf>
    <xf numFmtId="4" fontId="8" fillId="0" borderId="7" xfId="17" applyNumberFormat="1" applyFont="1" applyFill="1" applyBorder="1" applyAlignment="1" applyProtection="1">
      <alignment/>
      <protection/>
    </xf>
    <xf numFmtId="4" fontId="8" fillId="0" borderId="18" xfId="17" applyNumberFormat="1" applyFont="1" applyFill="1" applyBorder="1" applyAlignment="1" applyProtection="1">
      <alignment/>
      <protection/>
    </xf>
    <xf numFmtId="0" fontId="6" fillId="0" borderId="17" xfId="17" applyFont="1" applyFill="1" applyBorder="1">
      <alignment/>
      <protection/>
    </xf>
    <xf numFmtId="0" fontId="6" fillId="0" borderId="31" xfId="17" applyFont="1" applyFill="1" applyBorder="1">
      <alignment/>
      <protection/>
    </xf>
    <xf numFmtId="4" fontId="8" fillId="0" borderId="32" xfId="17" applyNumberFormat="1" applyFont="1" applyFill="1" applyBorder="1" applyAlignment="1" applyProtection="1">
      <alignment/>
      <protection locked="0"/>
    </xf>
    <xf numFmtId="4" fontId="8" fillId="0" borderId="33" xfId="17" applyNumberFormat="1" applyFont="1" applyFill="1" applyBorder="1" applyProtection="1">
      <alignment/>
      <protection locked="0"/>
    </xf>
    <xf numFmtId="0" fontId="5" fillId="0" borderId="20" xfId="17" applyFont="1" applyFill="1" applyBorder="1" applyAlignment="1">
      <alignment horizontal="left"/>
      <protection/>
    </xf>
    <xf numFmtId="0" fontId="5" fillId="0" borderId="21" xfId="17" applyFont="1" applyFill="1" applyBorder="1">
      <alignment/>
      <protection/>
    </xf>
    <xf numFmtId="0" fontId="12" fillId="0" borderId="21" xfId="17" applyFont="1" applyFill="1" applyBorder="1">
      <alignment/>
      <protection/>
    </xf>
    <xf numFmtId="4" fontId="9" fillId="0" borderId="22" xfId="17" applyNumberFormat="1" applyFont="1" applyFill="1" applyBorder="1" applyAlignment="1" applyProtection="1">
      <alignment/>
      <protection/>
    </xf>
    <xf numFmtId="4" fontId="9" fillId="0" borderId="23" xfId="17" applyNumberFormat="1" applyFont="1" applyFill="1" applyBorder="1" applyAlignment="1" applyProtection="1">
      <alignment/>
      <protection/>
    </xf>
    <xf numFmtId="0" fontId="1" fillId="0" borderId="20" xfId="17" applyFont="1" applyFill="1" applyBorder="1" applyAlignment="1">
      <alignment horizontal="left"/>
      <protection/>
    </xf>
    <xf numFmtId="0" fontId="6" fillId="0" borderId="21" xfId="17" applyFont="1" applyFill="1" applyBorder="1">
      <alignment/>
      <protection/>
    </xf>
    <xf numFmtId="0" fontId="5" fillId="0" borderId="21" xfId="17" applyFont="1" applyFill="1" applyBorder="1">
      <alignment/>
      <protection/>
    </xf>
    <xf numFmtId="0" fontId="1" fillId="0" borderId="14" xfId="17" applyFont="1" applyFill="1" applyBorder="1" applyAlignment="1">
      <alignment horizontal="left"/>
      <protection/>
    </xf>
    <xf numFmtId="0" fontId="1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4" fontId="9" fillId="0" borderId="33" xfId="17" applyNumberFormat="1" applyFont="1" applyFill="1" applyBorder="1" applyProtection="1">
      <alignment/>
      <protection locked="0"/>
    </xf>
    <xf numFmtId="0" fontId="1" fillId="0" borderId="21" xfId="17" applyFont="1" applyFill="1" applyBorder="1" applyAlignment="1">
      <alignment/>
      <protection/>
    </xf>
    <xf numFmtId="0" fontId="5" fillId="0" borderId="0" xfId="17" applyFont="1" applyFill="1" applyBorder="1" applyAlignment="1">
      <alignment/>
      <protection/>
    </xf>
    <xf numFmtId="0" fontId="5" fillId="0" borderId="5" xfId="17" applyFont="1" applyFill="1" applyBorder="1" applyAlignment="1">
      <alignment horizontal="left"/>
      <protection/>
    </xf>
    <xf numFmtId="0" fontId="5" fillId="0" borderId="17" xfId="17" applyFont="1" applyFill="1" applyBorder="1">
      <alignment/>
      <protection/>
    </xf>
    <xf numFmtId="0" fontId="5" fillId="0" borderId="17" xfId="17" applyFont="1" applyFill="1" applyBorder="1" applyAlignment="1">
      <alignment/>
      <protection/>
    </xf>
    <xf numFmtId="0" fontId="5" fillId="0" borderId="17" xfId="17" applyFont="1" applyFill="1" applyBorder="1" applyAlignment="1">
      <alignment horizontal="left"/>
      <protection/>
    </xf>
    <xf numFmtId="4" fontId="9" fillId="0" borderId="35" xfId="17" applyNumberFormat="1" applyFont="1" applyFill="1" applyBorder="1" applyAlignment="1" applyProtection="1">
      <alignment/>
      <protection locked="0"/>
    </xf>
    <xf numFmtId="4" fontId="9" fillId="0" borderId="8" xfId="17" applyNumberFormat="1" applyFont="1" applyFill="1" applyBorder="1" applyProtection="1">
      <alignment/>
      <protection locked="0"/>
    </xf>
    <xf numFmtId="0" fontId="6" fillId="0" borderId="5" xfId="17" applyFont="1" applyFill="1" applyBorder="1" applyAlignment="1">
      <alignment horizontal="left"/>
      <protection/>
    </xf>
    <xf numFmtId="4" fontId="9" fillId="0" borderId="7" xfId="17" applyNumberFormat="1" applyFont="1" applyFill="1" applyBorder="1" applyAlignment="1" applyProtection="1">
      <alignment/>
      <protection/>
    </xf>
    <xf numFmtId="4" fontId="9" fillId="0" borderId="18" xfId="17" applyNumberFormat="1" applyFont="1" applyFill="1" applyBorder="1" applyAlignment="1" applyProtection="1">
      <alignment/>
      <protection/>
    </xf>
    <xf numFmtId="49" fontId="1" fillId="0" borderId="0" xfId="17" applyNumberFormat="1" applyFont="1" applyFill="1" applyBorder="1" applyAlignment="1">
      <alignment horizontal="left"/>
      <protection/>
    </xf>
    <xf numFmtId="164" fontId="1" fillId="0" borderId="0" xfId="17" applyNumberFormat="1" applyFont="1" applyFill="1" applyBorder="1">
      <alignment/>
      <protection/>
    </xf>
    <xf numFmtId="0" fontId="1" fillId="0" borderId="13" xfId="17" applyFont="1" applyFill="1" applyBorder="1" applyAlignment="1">
      <alignment horizontal="left"/>
      <protection/>
    </xf>
    <xf numFmtId="0" fontId="1" fillId="0" borderId="9" xfId="17" applyFont="1" applyFill="1" applyBorder="1">
      <alignment/>
      <protection/>
    </xf>
    <xf numFmtId="4" fontId="9" fillId="0" borderId="10" xfId="17" applyNumberFormat="1" applyFont="1" applyFill="1" applyBorder="1" applyAlignment="1" applyProtection="1">
      <alignment/>
      <protection locked="0"/>
    </xf>
    <xf numFmtId="4" fontId="9" fillId="0" borderId="11" xfId="17" applyNumberFormat="1" applyFont="1" applyFill="1" applyBorder="1" applyAlignment="1" applyProtection="1">
      <alignment/>
      <protection/>
    </xf>
    <xf numFmtId="4" fontId="9" fillId="2" borderId="29" xfId="17" applyNumberFormat="1" applyFont="1" applyFill="1" applyBorder="1" applyAlignment="1" applyProtection="1">
      <alignment/>
      <protection/>
    </xf>
    <xf numFmtId="49" fontId="5" fillId="0" borderId="0" xfId="17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17" applyNumberFormat="1" applyFont="1" applyFill="1" applyBorder="1">
      <alignment/>
      <protection/>
    </xf>
    <xf numFmtId="4" fontId="9" fillId="2" borderId="35" xfId="17" applyNumberFormat="1" applyFont="1" applyFill="1" applyBorder="1" applyAlignment="1" applyProtection="1">
      <alignment/>
      <protection/>
    </xf>
    <xf numFmtId="0" fontId="1" fillId="0" borderId="36" xfId="17" applyFont="1" applyFill="1" applyBorder="1" applyAlignment="1">
      <alignment horizontal="left"/>
      <protection/>
    </xf>
    <xf numFmtId="0" fontId="1" fillId="0" borderId="37" xfId="17" applyFont="1" applyFill="1" applyBorder="1">
      <alignment/>
      <protection/>
    </xf>
    <xf numFmtId="4" fontId="9" fillId="0" borderId="38" xfId="17" applyNumberFormat="1" applyFont="1" applyFill="1" applyBorder="1" applyAlignment="1" applyProtection="1">
      <alignment/>
      <protection/>
    </xf>
    <xf numFmtId="4" fontId="5" fillId="0" borderId="16" xfId="17" applyNumberFormat="1" applyFont="1" applyFill="1" applyBorder="1" applyAlignment="1" applyProtection="1">
      <alignment/>
      <protection/>
    </xf>
    <xf numFmtId="4" fontId="5" fillId="2" borderId="29" xfId="17" applyNumberFormat="1" applyFont="1" applyFill="1" applyBorder="1" applyAlignment="1">
      <alignment/>
      <protection/>
    </xf>
    <xf numFmtId="4" fontId="5" fillId="2" borderId="29" xfId="17" applyNumberFormat="1" applyFont="1" applyFill="1" applyBorder="1" applyAlignment="1">
      <alignment/>
      <protection/>
    </xf>
    <xf numFmtId="4" fontId="5" fillId="2" borderId="15" xfId="17" applyNumberFormat="1" applyFont="1" applyFill="1" applyBorder="1" applyAlignment="1">
      <alignment/>
      <protection/>
    </xf>
    <xf numFmtId="4" fontId="9" fillId="2" borderId="34" xfId="17" applyNumberFormat="1" applyFont="1" applyFill="1" applyBorder="1" applyProtection="1">
      <alignment/>
      <protection locked="0"/>
    </xf>
    <xf numFmtId="4" fontId="9" fillId="0" borderId="39" xfId="17" applyNumberFormat="1" applyFont="1" applyFill="1" applyBorder="1" applyAlignment="1" applyProtection="1">
      <alignment/>
      <protection locked="0"/>
    </xf>
    <xf numFmtId="4" fontId="9" fillId="0" borderId="40" xfId="17" applyNumberFormat="1" applyFont="1" applyFill="1" applyBorder="1" applyAlignment="1" applyProtection="1">
      <alignment/>
      <protection/>
    </xf>
    <xf numFmtId="4" fontId="5" fillId="2" borderId="15" xfId="17" applyNumberFormat="1" applyFont="1" applyFill="1" applyBorder="1" applyAlignment="1" applyProtection="1">
      <alignment/>
      <protection locked="0"/>
    </xf>
    <xf numFmtId="0" fontId="1" fillId="0" borderId="14" xfId="17" applyFont="1" applyFill="1" applyBorder="1" applyAlignment="1" applyProtection="1">
      <alignment horizontal="left"/>
      <protection locked="0"/>
    </xf>
    <xf numFmtId="0" fontId="5" fillId="0" borderId="0" xfId="17" applyFont="1" applyFill="1" applyBorder="1" applyProtection="1">
      <alignment/>
      <protection locked="0"/>
    </xf>
    <xf numFmtId="0" fontId="1" fillId="0" borderId="1" xfId="17" applyFont="1" applyBorder="1" applyAlignment="1">
      <alignment horizontal="left"/>
      <protection/>
    </xf>
    <xf numFmtId="0" fontId="1" fillId="0" borderId="2" xfId="17" applyFont="1" applyBorder="1">
      <alignment/>
      <protection/>
    </xf>
    <xf numFmtId="0" fontId="1" fillId="0" borderId="41" xfId="17" applyFont="1" applyBorder="1">
      <alignment/>
      <protection/>
    </xf>
    <xf numFmtId="0" fontId="1" fillId="0" borderId="14" xfId="17" applyFont="1" applyBorder="1" applyAlignment="1">
      <alignment horizontal="left"/>
      <protection/>
    </xf>
    <xf numFmtId="0" fontId="1" fillId="0" borderId="0" xfId="17" applyFont="1" applyBorder="1">
      <alignment/>
      <protection/>
    </xf>
    <xf numFmtId="0" fontId="1" fillId="0" borderId="6" xfId="17" applyFont="1" applyBorder="1">
      <alignment/>
      <protection/>
    </xf>
    <xf numFmtId="4" fontId="9" fillId="0" borderId="29" xfId="17" applyNumberFormat="1" applyFont="1" applyFill="1" applyBorder="1" applyProtection="1">
      <alignment/>
      <protection locked="0"/>
    </xf>
    <xf numFmtId="0" fontId="1" fillId="0" borderId="17" xfId="17" applyFont="1" applyBorder="1">
      <alignment/>
      <protection/>
    </xf>
    <xf numFmtId="4" fontId="9" fillId="0" borderId="35" xfId="17" applyNumberFormat="1" applyFont="1" applyFill="1" applyBorder="1" applyProtection="1">
      <alignment/>
      <protection locked="0"/>
    </xf>
    <xf numFmtId="4" fontId="8" fillId="0" borderId="11" xfId="17" applyNumberFormat="1" applyFont="1" applyFill="1" applyBorder="1" applyProtection="1">
      <alignment/>
      <protection/>
    </xf>
    <xf numFmtId="49" fontId="1" fillId="0" borderId="1" xfId="17" applyNumberFormat="1" applyFont="1" applyFill="1" applyBorder="1" applyAlignment="1">
      <alignment horizontal="left"/>
      <protection/>
    </xf>
    <xf numFmtId="0" fontId="1" fillId="0" borderId="41" xfId="17" applyFont="1" applyFill="1" applyBorder="1">
      <alignment/>
      <protection/>
    </xf>
    <xf numFmtId="4" fontId="9" fillId="0" borderId="12" xfId="17" applyNumberFormat="1" applyFont="1" applyFill="1" applyBorder="1" applyProtection="1">
      <alignment/>
      <protection/>
    </xf>
    <xf numFmtId="0" fontId="1" fillId="0" borderId="42" xfId="17" applyFont="1" applyFill="1" applyBorder="1">
      <alignment/>
      <protection/>
    </xf>
    <xf numFmtId="49" fontId="1" fillId="0" borderId="14" xfId="17" applyNumberFormat="1" applyFont="1" applyFill="1" applyBorder="1" applyAlignment="1">
      <alignment horizontal="left"/>
      <protection/>
    </xf>
    <xf numFmtId="4" fontId="9" fillId="0" borderId="43" xfId="17" applyNumberFormat="1" applyFont="1" applyFill="1" applyBorder="1" applyAlignment="1" applyProtection="1">
      <alignment/>
      <protection locked="0"/>
    </xf>
    <xf numFmtId="4" fontId="9" fillId="0" borderId="44" xfId="17" applyNumberFormat="1" applyFont="1" applyFill="1" applyBorder="1" applyProtection="1">
      <alignment/>
      <protection/>
    </xf>
    <xf numFmtId="4" fontId="9" fillId="2" borderId="32" xfId="17" applyNumberFormat="1" applyFont="1" applyFill="1" applyBorder="1" applyAlignment="1" applyProtection="1">
      <alignment/>
      <protection/>
    </xf>
    <xf numFmtId="4" fontId="9" fillId="0" borderId="27" xfId="17" applyNumberFormat="1" applyFont="1" applyFill="1" applyBorder="1" applyProtection="1">
      <alignment/>
      <protection/>
    </xf>
    <xf numFmtId="49" fontId="1" fillId="0" borderId="30" xfId="17" applyNumberFormat="1" applyFont="1" applyFill="1" applyBorder="1" applyAlignment="1">
      <alignment horizontal="left"/>
      <protection/>
    </xf>
    <xf numFmtId="4" fontId="9" fillId="0" borderId="39" xfId="17" applyNumberFormat="1" applyFont="1" applyFill="1" applyBorder="1" applyProtection="1">
      <alignment/>
      <protection locked="0"/>
    </xf>
    <xf numFmtId="4" fontId="9" fillId="0" borderId="40" xfId="17" applyNumberFormat="1" applyFont="1" applyFill="1" applyBorder="1" applyProtection="1">
      <alignment/>
      <protection locked="0"/>
    </xf>
    <xf numFmtId="4" fontId="9" fillId="0" borderId="29" xfId="17" applyNumberFormat="1" applyFont="1" applyFill="1" applyBorder="1" applyProtection="1">
      <alignment/>
      <protection/>
    </xf>
    <xf numFmtId="4" fontId="9" fillId="0" borderId="44" xfId="17" applyNumberFormat="1" applyFont="1" applyFill="1" applyBorder="1" applyProtection="1">
      <alignment/>
      <protection/>
    </xf>
    <xf numFmtId="49" fontId="1" fillId="0" borderId="5" xfId="17" applyNumberFormat="1" applyFont="1" applyFill="1" applyBorder="1" applyAlignment="1">
      <alignment horizontal="left"/>
      <protection/>
    </xf>
    <xf numFmtId="4" fontId="9" fillId="0" borderId="45" xfId="17" applyNumberFormat="1" applyFont="1" applyFill="1" applyBorder="1" applyAlignment="1" applyProtection="1">
      <alignment/>
      <protection/>
    </xf>
    <xf numFmtId="4" fontId="9" fillId="0" borderId="46" xfId="17" applyNumberFormat="1" applyFont="1" applyFill="1" applyBorder="1" applyProtection="1">
      <alignment/>
      <protection locked="0"/>
    </xf>
    <xf numFmtId="49" fontId="6" fillId="0" borderId="13" xfId="17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29" xfId="0" applyNumberFormat="1" applyFont="1" applyBorder="1" applyAlignment="1" applyProtection="1">
      <alignment/>
      <protection locked="0"/>
    </xf>
    <xf numFmtId="4" fontId="9" fillId="0" borderId="34" xfId="0" applyNumberFormat="1" applyFont="1" applyBorder="1" applyAlignment="1" applyProtection="1">
      <alignment/>
      <protection locked="0"/>
    </xf>
    <xf numFmtId="49" fontId="5" fillId="0" borderId="14" xfId="17" applyNumberFormat="1" applyFont="1" applyFill="1" applyBorder="1" applyAlignment="1">
      <alignment horizontal="left"/>
      <protection/>
    </xf>
    <xf numFmtId="4" fontId="9" fillId="2" borderId="34" xfId="0" applyNumberFormat="1" applyFont="1" applyFill="1" applyBorder="1" applyAlignment="1" applyProtection="1">
      <alignment/>
      <protection locked="0"/>
    </xf>
    <xf numFmtId="4" fontId="9" fillId="0" borderId="29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0" fillId="0" borderId="14" xfId="17" applyNumberFormat="1" applyFont="1" applyFill="1" applyBorder="1" applyAlignment="1">
      <alignment horizontal="left"/>
      <protection/>
    </xf>
    <xf numFmtId="0" fontId="10" fillId="0" borderId="17" xfId="17" applyFont="1" applyFill="1" applyBorder="1">
      <alignment/>
      <protection/>
    </xf>
    <xf numFmtId="0" fontId="10" fillId="0" borderId="17" xfId="0" applyFont="1" applyBorder="1" applyAlignment="1">
      <alignment/>
    </xf>
    <xf numFmtId="4" fontId="9" fillId="0" borderId="35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17" applyNumberFormat="1" applyFont="1" applyFill="1" applyBorder="1" applyAlignment="1" applyProtection="1" quotePrefix="1">
      <alignment horizontal="left"/>
      <protection locked="0"/>
    </xf>
    <xf numFmtId="4" fontId="8" fillId="0" borderId="46" xfId="17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4" fontId="9" fillId="0" borderId="29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4" xfId="0" applyNumberFormat="1" applyFont="1" applyBorder="1" applyAlignment="1" applyProtection="1">
      <alignment/>
      <protection locked="0"/>
    </xf>
    <xf numFmtId="4" fontId="9" fillId="0" borderId="4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5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17" applyFont="1" applyBorder="1" applyAlignment="1">
      <alignment horizontal="left"/>
      <protection/>
    </xf>
    <xf numFmtId="49" fontId="6" fillId="0" borderId="9" xfId="17" applyNumberFormat="1" applyFont="1" applyBorder="1" applyAlignment="1">
      <alignment horizontal="left"/>
      <protection/>
    </xf>
    <xf numFmtId="0" fontId="6" fillId="0" borderId="9" xfId="17" applyFont="1" applyBorder="1">
      <alignment/>
      <protection/>
    </xf>
    <xf numFmtId="0" fontId="6" fillId="0" borderId="19" xfId="17" applyFont="1" applyBorder="1">
      <alignment/>
      <protection/>
    </xf>
    <xf numFmtId="164" fontId="6" fillId="0" borderId="9" xfId="17" applyNumberFormat="1" applyFont="1" applyFill="1" applyBorder="1">
      <alignment/>
      <protection/>
    </xf>
    <xf numFmtId="4" fontId="8" fillId="0" borderId="10" xfId="17" applyNumberFormat="1" applyFont="1" applyFill="1" applyBorder="1" applyAlignment="1" applyProtection="1">
      <alignment wrapText="1"/>
      <protection locked="0"/>
    </xf>
    <xf numFmtId="4" fontId="8" fillId="0" borderId="11" xfId="17" applyNumberFormat="1" applyFont="1" applyFill="1" applyBorder="1" applyAlignment="1" applyProtection="1">
      <alignment wrapText="1"/>
      <protection locked="0"/>
    </xf>
    <xf numFmtId="49" fontId="1" fillId="0" borderId="0" xfId="17" applyNumberFormat="1" applyFont="1" applyBorder="1" applyAlignment="1">
      <alignment horizontal="left"/>
      <protection/>
    </xf>
    <xf numFmtId="0" fontId="5" fillId="0" borderId="0" xfId="17" applyFont="1" applyBorder="1">
      <alignment/>
      <protection/>
    </xf>
    <xf numFmtId="0" fontId="10" fillId="0" borderId="14" xfId="17" applyFont="1" applyBorder="1" applyAlignment="1">
      <alignment horizontal="left"/>
      <protection/>
    </xf>
    <xf numFmtId="49" fontId="10" fillId="0" borderId="0" xfId="17" applyNumberFormat="1" applyFont="1" applyBorder="1" applyAlignment="1">
      <alignment horizontal="left"/>
      <protection/>
    </xf>
    <xf numFmtId="0" fontId="10" fillId="0" borderId="0" xfId="17" applyFont="1" applyBorder="1">
      <alignment/>
      <protection/>
    </xf>
    <xf numFmtId="0" fontId="5" fillId="0" borderId="6" xfId="17" applyFont="1" applyBorder="1">
      <alignment/>
      <protection/>
    </xf>
    <xf numFmtId="164" fontId="10" fillId="0" borderId="0" xfId="17" applyNumberFormat="1" applyFont="1" applyFill="1" applyBorder="1">
      <alignment/>
      <protection/>
    </xf>
    <xf numFmtId="0" fontId="1" fillId="0" borderId="30" xfId="17" applyFont="1" applyBorder="1" applyAlignment="1">
      <alignment horizontal="left"/>
      <protection/>
    </xf>
    <xf numFmtId="49" fontId="1" fillId="0" borderId="31" xfId="17" applyNumberFormat="1" applyFont="1" applyBorder="1" applyAlignment="1">
      <alignment horizontal="left"/>
      <protection/>
    </xf>
    <xf numFmtId="0" fontId="1" fillId="0" borderId="31" xfId="17" applyFont="1" applyBorder="1">
      <alignment/>
      <protection/>
    </xf>
    <xf numFmtId="164" fontId="1" fillId="0" borderId="31" xfId="17" applyNumberFormat="1" applyFont="1" applyFill="1" applyBorder="1">
      <alignment/>
      <protection/>
    </xf>
    <xf numFmtId="0" fontId="1" fillId="0" borderId="26" xfId="17" applyFont="1" applyBorder="1">
      <alignment/>
      <protection/>
    </xf>
    <xf numFmtId="4" fontId="9" fillId="0" borderId="27" xfId="17" applyNumberFormat="1" applyFont="1" applyFill="1" applyBorder="1" applyAlignment="1" applyProtection="1">
      <alignment/>
      <protection/>
    </xf>
    <xf numFmtId="4" fontId="9" fillId="0" borderId="34" xfId="17" applyNumberFormat="1" applyFont="1" applyFill="1" applyBorder="1" applyProtection="1">
      <alignment/>
      <protection/>
    </xf>
    <xf numFmtId="0" fontId="5" fillId="0" borderId="0" xfId="17" applyFont="1" applyBorder="1" applyAlignment="1">
      <alignment horizontal="left"/>
      <protection/>
    </xf>
    <xf numFmtId="0" fontId="1" fillId="0" borderId="5" xfId="17" applyFont="1" applyBorder="1" applyAlignment="1">
      <alignment horizontal="left"/>
      <protection/>
    </xf>
    <xf numFmtId="49" fontId="1" fillId="0" borderId="17" xfId="17" applyNumberFormat="1" applyFont="1" applyBorder="1" applyAlignment="1">
      <alignment horizontal="left"/>
      <protection/>
    </xf>
    <xf numFmtId="0" fontId="1" fillId="0" borderId="47" xfId="17" applyFont="1" applyBorder="1">
      <alignment/>
      <protection/>
    </xf>
    <xf numFmtId="164" fontId="1" fillId="0" borderId="17" xfId="17" applyNumberFormat="1" applyFont="1" applyFill="1" applyBorder="1">
      <alignment/>
      <protection/>
    </xf>
    <xf numFmtId="0" fontId="15" fillId="0" borderId="0" xfId="17" applyFont="1" applyBorder="1" applyAlignment="1">
      <alignment horizontal="left"/>
      <protection/>
    </xf>
    <xf numFmtId="49" fontId="11" fillId="0" borderId="0" xfId="17" applyNumberFormat="1" applyFont="1" applyBorder="1" applyAlignment="1">
      <alignment horizontal="left"/>
      <protection/>
    </xf>
    <xf numFmtId="0" fontId="11" fillId="0" borderId="0" xfId="17" applyFont="1" applyBorder="1">
      <alignment/>
      <protection/>
    </xf>
    <xf numFmtId="164" fontId="11" fillId="0" borderId="0" xfId="17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17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17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4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5" fillId="0" borderId="31" xfId="17" applyFont="1" applyFill="1" applyBorder="1">
      <alignment/>
      <protection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4" fontId="13" fillId="0" borderId="29" xfId="0" applyNumberFormat="1" applyFont="1" applyBorder="1" applyAlignment="1" applyProtection="1">
      <alignment/>
      <protection locked="0"/>
    </xf>
    <xf numFmtId="4" fontId="13" fillId="0" borderId="34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/>
    </xf>
    <xf numFmtId="4" fontId="18" fillId="0" borderId="6" xfId="0" applyNumberFormat="1" applyFont="1" applyFill="1" applyBorder="1" applyAlignment="1" applyProtection="1">
      <alignment/>
      <protection/>
    </xf>
    <xf numFmtId="4" fontId="17" fillId="0" borderId="6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16" fontId="1" fillId="0" borderId="0" xfId="17" applyNumberFormat="1" applyFont="1" applyFill="1" applyBorder="1" applyProtection="1">
      <alignment/>
      <protection locked="0"/>
    </xf>
    <xf numFmtId="16" fontId="3" fillId="0" borderId="0" xfId="0" applyNumberFormat="1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Normal_Sheet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3"/>
  <sheetViews>
    <sheetView tabSelected="1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F10" sqref="F10"/>
    </sheetView>
  </sheetViews>
  <sheetFormatPr defaultColWidth="9.140625" defaultRowHeight="12.75"/>
  <cols>
    <col min="1" max="1" width="7.00390625" style="256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1" customWidth="1"/>
    <col min="8" max="8" width="14.57421875" style="262" customWidth="1"/>
    <col min="9" max="9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550</v>
      </c>
    </row>
    <row r="3" spans="1:8" ht="12.75">
      <c r="A3" s="1"/>
      <c r="B3" s="2"/>
      <c r="C3" s="2"/>
      <c r="D3" s="2"/>
      <c r="E3" s="2"/>
      <c r="G3" s="7"/>
      <c r="H3" s="6" t="s">
        <v>551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6" t="s">
        <v>557</v>
      </c>
      <c r="E8" s="16"/>
      <c r="F8" s="277"/>
      <c r="G8" s="17"/>
      <c r="H8" s="18"/>
    </row>
    <row r="9" spans="1:8" ht="13.5" thickBot="1">
      <c r="A9" s="19" t="s">
        <v>3</v>
      </c>
      <c r="B9" s="11"/>
      <c r="C9" s="11"/>
      <c r="D9" s="20"/>
      <c r="E9" s="279"/>
      <c r="F9" s="278">
        <v>40390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33418770</v>
      </c>
      <c r="H11" s="30">
        <f>H12+H24+H44+H100</f>
        <v>21784189.82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9257291</v>
      </c>
      <c r="H12" s="34">
        <f>SUM(H13:H23)</f>
        <v>6159203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>
        <v>6447291</v>
      </c>
      <c r="H13" s="38">
        <v>4406388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>
        <v>2810000</v>
      </c>
      <c r="H14" s="38">
        <v>1752815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2118482</v>
      </c>
      <c r="H24" s="34">
        <f>H25+H26</f>
        <v>1010679.5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>
        <v>100355</v>
      </c>
      <c r="H25" s="50">
        <v>88950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>
        <v>2018127</v>
      </c>
      <c r="H26" s="54">
        <f>SUM(H27:H43)</f>
        <v>921729.5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793649.4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45120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/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31623.6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/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/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38534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/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12802.5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3572031</v>
      </c>
      <c r="H44" s="34">
        <f>H45+H68+H88</f>
        <v>2503614.82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88657</v>
      </c>
      <c r="H45" s="60">
        <f>H46+H47+H66</f>
        <v>55183.82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/>
      <c r="H46" s="65"/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88657</v>
      </c>
      <c r="H47" s="67">
        <f>H48+H63+H64+H65</f>
        <v>55183.82</v>
      </c>
    </row>
    <row r="48" spans="1:8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86657</v>
      </c>
      <c r="H48" s="67">
        <f>SUM(H49:H62)+H67</f>
        <v>48996.82</v>
      </c>
    </row>
    <row r="49" spans="1:8" ht="12.75">
      <c r="A49" s="35" t="s">
        <v>49</v>
      </c>
      <c r="B49" s="36"/>
      <c r="C49" s="36"/>
      <c r="D49" s="36"/>
      <c r="E49" s="36"/>
      <c r="F49" s="36" t="s">
        <v>50</v>
      </c>
      <c r="G49" s="68"/>
      <c r="H49" s="38"/>
    </row>
    <row r="50" spans="1:8" ht="12.75">
      <c r="A50" s="35" t="s">
        <v>51</v>
      </c>
      <c r="B50" s="36"/>
      <c r="C50" s="36"/>
      <c r="D50" s="36"/>
      <c r="E50" s="36"/>
      <c r="F50" s="36" t="s">
        <v>52</v>
      </c>
      <c r="G50" s="68"/>
      <c r="H50" s="38"/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8"/>
      <c r="H51" s="38"/>
    </row>
    <row r="52" spans="1:8" ht="12.75">
      <c r="A52" s="35" t="s">
        <v>55</v>
      </c>
      <c r="B52" s="36"/>
      <c r="C52" s="36"/>
      <c r="D52" s="36"/>
      <c r="E52" s="36"/>
      <c r="F52" s="36" t="s">
        <v>56</v>
      </c>
      <c r="G52" s="68"/>
      <c r="H52" s="38">
        <v>1000</v>
      </c>
    </row>
    <row r="53" spans="1:8" ht="12.75">
      <c r="A53" s="35" t="s">
        <v>57</v>
      </c>
      <c r="B53" s="36"/>
      <c r="C53" s="36"/>
      <c r="D53" s="36"/>
      <c r="E53" s="36"/>
      <c r="F53" s="36" t="s">
        <v>58</v>
      </c>
      <c r="G53" s="68"/>
      <c r="H53" s="38"/>
    </row>
    <row r="54" spans="1:8" ht="12.75">
      <c r="A54" s="35" t="s">
        <v>59</v>
      </c>
      <c r="B54" s="36"/>
      <c r="C54" s="36"/>
      <c r="D54" s="36"/>
      <c r="E54" s="36"/>
      <c r="F54" s="36" t="s">
        <v>60</v>
      </c>
      <c r="G54" s="68">
        <v>11400</v>
      </c>
      <c r="H54" s="38">
        <v>10828.82</v>
      </c>
    </row>
    <row r="55" spans="1:8" ht="12.75">
      <c r="A55" s="35" t="s">
        <v>61</v>
      </c>
      <c r="B55" s="36"/>
      <c r="C55" s="36"/>
      <c r="D55" s="36"/>
      <c r="E55" s="36"/>
      <c r="F55" s="36" t="s">
        <v>62</v>
      </c>
      <c r="G55" s="68">
        <v>75257</v>
      </c>
      <c r="H55" s="38">
        <v>37168</v>
      </c>
    </row>
    <row r="56" spans="1:8" ht="12.75">
      <c r="A56" s="35" t="s">
        <v>63</v>
      </c>
      <c r="B56" s="36"/>
      <c r="C56" s="36"/>
      <c r="D56" s="36"/>
      <c r="E56" s="36"/>
      <c r="F56" s="36" t="s">
        <v>64</v>
      </c>
      <c r="G56" s="68"/>
      <c r="H56" s="38"/>
    </row>
    <row r="57" spans="1:8" ht="12.75">
      <c r="A57" s="35" t="s">
        <v>65</v>
      </c>
      <c r="B57" s="36"/>
      <c r="C57" s="36"/>
      <c r="D57" s="36"/>
      <c r="E57" s="36"/>
      <c r="F57" s="36" t="s">
        <v>66</v>
      </c>
      <c r="G57" s="68"/>
      <c r="H57" s="38"/>
    </row>
    <row r="58" spans="1:9" ht="12.75">
      <c r="A58" s="35" t="s">
        <v>67</v>
      </c>
      <c r="B58" s="36"/>
      <c r="C58" s="36"/>
      <c r="D58" s="36"/>
      <c r="E58" s="36"/>
      <c r="F58" s="36" t="s">
        <v>68</v>
      </c>
      <c r="G58" s="68"/>
      <c r="H58" s="38"/>
      <c r="I58" s="266"/>
    </row>
    <row r="59" spans="1:8" ht="12.75">
      <c r="A59" s="35" t="s">
        <v>69</v>
      </c>
      <c r="B59" s="36"/>
      <c r="C59" s="36"/>
      <c r="D59" s="36"/>
      <c r="E59" s="36"/>
      <c r="F59" s="36" t="s">
        <v>70</v>
      </c>
      <c r="G59" s="68"/>
      <c r="H59" s="38"/>
    </row>
    <row r="60" spans="1:8" ht="12.75">
      <c r="A60" s="35" t="s">
        <v>71</v>
      </c>
      <c r="B60" s="36"/>
      <c r="C60" s="69"/>
      <c r="D60" s="36"/>
      <c r="E60" s="36"/>
      <c r="F60" s="36" t="s">
        <v>72</v>
      </c>
      <c r="G60" s="68"/>
      <c r="H60" s="38"/>
    </row>
    <row r="61" spans="1:9" ht="12.75">
      <c r="A61" s="35" t="s">
        <v>73</v>
      </c>
      <c r="B61" s="36"/>
      <c r="C61" s="69"/>
      <c r="D61" s="36"/>
      <c r="E61" s="36"/>
      <c r="F61" s="36" t="s">
        <v>74</v>
      </c>
      <c r="G61" s="68"/>
      <c r="H61" s="38"/>
      <c r="I61" s="266"/>
    </row>
    <row r="62" spans="1:8" ht="12.75">
      <c r="A62" s="35" t="s">
        <v>552</v>
      </c>
      <c r="B62" s="36"/>
      <c r="C62" s="69"/>
      <c r="D62" s="36"/>
      <c r="E62" s="36"/>
      <c r="F62" s="80" t="s">
        <v>553</v>
      </c>
      <c r="G62" s="71"/>
      <c r="H62" s="38"/>
    </row>
    <row r="63" spans="1:8" ht="12.75">
      <c r="A63" s="35" t="s">
        <v>75</v>
      </c>
      <c r="B63" s="36"/>
      <c r="C63" s="40"/>
      <c r="D63" s="36"/>
      <c r="E63" s="36" t="s">
        <v>76</v>
      </c>
      <c r="F63" s="36"/>
      <c r="G63" s="37">
        <v>2000</v>
      </c>
      <c r="H63" s="38">
        <v>4000</v>
      </c>
    </row>
    <row r="64" spans="1:8" ht="12.75">
      <c r="A64" s="35" t="s">
        <v>77</v>
      </c>
      <c r="B64" s="36"/>
      <c r="C64" s="40"/>
      <c r="D64" s="36"/>
      <c r="E64" s="36" t="s">
        <v>78</v>
      </c>
      <c r="F64" s="36"/>
      <c r="G64" s="37"/>
      <c r="H64" s="38">
        <v>2187</v>
      </c>
    </row>
    <row r="65" spans="1:8" ht="12.75">
      <c r="A65" s="35" t="s">
        <v>79</v>
      </c>
      <c r="B65" s="36"/>
      <c r="C65" s="40"/>
      <c r="D65" s="36"/>
      <c r="E65" s="36" t="s">
        <v>80</v>
      </c>
      <c r="F65" s="36"/>
      <c r="G65" s="37"/>
      <c r="H65" s="38"/>
    </row>
    <row r="66" spans="1:8" ht="12.75">
      <c r="A66" s="35" t="s">
        <v>81</v>
      </c>
      <c r="B66" s="36"/>
      <c r="C66" s="40"/>
      <c r="D66" s="36" t="s">
        <v>82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0"/>
      <c r="G67" s="37"/>
      <c r="H67" s="38"/>
      <c r="I67" s="266"/>
    </row>
    <row r="68" spans="1:8" ht="12.75">
      <c r="A68" s="72">
        <v>3502</v>
      </c>
      <c r="B68" s="73"/>
      <c r="C68" s="74" t="s">
        <v>83</v>
      </c>
      <c r="D68" s="75"/>
      <c r="E68" s="74"/>
      <c r="F68" s="74"/>
      <c r="G68" s="76">
        <f>G69+G70+G86</f>
        <v>523200</v>
      </c>
      <c r="H68" s="77">
        <f>H69+H70+H86</f>
        <v>523200</v>
      </c>
    </row>
    <row r="69" spans="1:8" ht="12.75">
      <c r="A69" s="35" t="s">
        <v>84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85</v>
      </c>
      <c r="B70" s="36"/>
      <c r="C70" s="40"/>
      <c r="D70" s="40" t="s">
        <v>46</v>
      </c>
      <c r="E70" s="36"/>
      <c r="F70" s="36"/>
      <c r="G70" s="66">
        <f>G71+G83+G84+G85</f>
        <v>523200</v>
      </c>
      <c r="H70" s="67">
        <f>H71+H83+H84+H85</f>
        <v>523200</v>
      </c>
    </row>
    <row r="71" spans="1:8" ht="12.75">
      <c r="A71" s="35" t="s">
        <v>86</v>
      </c>
      <c r="B71" s="36"/>
      <c r="C71" s="36"/>
      <c r="D71" s="40"/>
      <c r="E71" s="40" t="s">
        <v>48</v>
      </c>
      <c r="F71" s="36"/>
      <c r="G71" s="66">
        <f>SUM(G72:G82)+G87</f>
        <v>523200</v>
      </c>
      <c r="H71" s="67">
        <f>SUM(H72:H82)+H87</f>
        <v>523200</v>
      </c>
    </row>
    <row r="72" spans="1:8" ht="12.75">
      <c r="A72" s="35" t="s">
        <v>87</v>
      </c>
      <c r="B72" s="36"/>
      <c r="C72" s="36"/>
      <c r="D72" s="40"/>
      <c r="E72" s="40"/>
      <c r="F72" s="36" t="s">
        <v>50</v>
      </c>
      <c r="G72" s="78"/>
      <c r="H72" s="79"/>
    </row>
    <row r="73" spans="1:8" ht="12.75">
      <c r="A73" s="35" t="s">
        <v>88</v>
      </c>
      <c r="B73" s="36"/>
      <c r="C73" s="36"/>
      <c r="D73" s="36"/>
      <c r="E73" s="40"/>
      <c r="F73" s="36" t="s">
        <v>54</v>
      </c>
      <c r="G73" s="78"/>
      <c r="H73" s="79"/>
    </row>
    <row r="74" spans="1:8" ht="12.75">
      <c r="A74" s="35" t="s">
        <v>89</v>
      </c>
      <c r="B74" s="36"/>
      <c r="C74" s="36"/>
      <c r="D74" s="36"/>
      <c r="E74" s="40"/>
      <c r="F74" s="36" t="s">
        <v>56</v>
      </c>
      <c r="G74" s="78"/>
      <c r="H74" s="79"/>
    </row>
    <row r="75" spans="1:9" ht="12.75">
      <c r="A75" s="35" t="s">
        <v>90</v>
      </c>
      <c r="B75" s="36"/>
      <c r="C75" s="36"/>
      <c r="D75" s="36"/>
      <c r="E75" s="40"/>
      <c r="F75" s="36" t="s">
        <v>58</v>
      </c>
      <c r="G75" s="78">
        <v>523200</v>
      </c>
      <c r="H75" s="79">
        <v>523200</v>
      </c>
      <c r="I75" s="266"/>
    </row>
    <row r="76" spans="1:8" ht="12.75">
      <c r="A76" s="35" t="s">
        <v>91</v>
      </c>
      <c r="B76" s="36"/>
      <c r="C76" s="36"/>
      <c r="D76" s="36"/>
      <c r="E76" s="40"/>
      <c r="F76" s="36" t="s">
        <v>60</v>
      </c>
      <c r="G76" s="78"/>
      <c r="H76" s="79"/>
    </row>
    <row r="77" spans="1:8" ht="12.75">
      <c r="A77" s="35" t="s">
        <v>92</v>
      </c>
      <c r="B77" s="36"/>
      <c r="C77" s="36"/>
      <c r="D77" s="36"/>
      <c r="E77" s="40"/>
      <c r="F77" s="36" t="s">
        <v>62</v>
      </c>
      <c r="G77" s="78"/>
      <c r="H77" s="79"/>
    </row>
    <row r="78" spans="1:8" ht="12.75">
      <c r="A78" s="35" t="s">
        <v>93</v>
      </c>
      <c r="B78" s="36"/>
      <c r="C78" s="36"/>
      <c r="D78" s="36"/>
      <c r="E78" s="40"/>
      <c r="F78" s="36" t="s">
        <v>64</v>
      </c>
      <c r="G78" s="78"/>
      <c r="H78" s="79"/>
    </row>
    <row r="79" spans="1:8" ht="12.75">
      <c r="A79" s="35" t="s">
        <v>94</v>
      </c>
      <c r="B79" s="36"/>
      <c r="C79" s="36"/>
      <c r="D79" s="36"/>
      <c r="E79" s="40"/>
      <c r="F79" s="36" t="s">
        <v>66</v>
      </c>
      <c r="G79" s="78"/>
      <c r="H79" s="79"/>
    </row>
    <row r="80" spans="1:8" ht="12.75">
      <c r="A80" s="35" t="s">
        <v>95</v>
      </c>
      <c r="B80" s="36"/>
      <c r="C80" s="36"/>
      <c r="D80" s="36"/>
      <c r="E80" s="40"/>
      <c r="F80" s="36" t="s">
        <v>68</v>
      </c>
      <c r="G80" s="78"/>
      <c r="H80" s="79"/>
    </row>
    <row r="81" spans="1:8" ht="12.75">
      <c r="A81" s="35" t="s">
        <v>96</v>
      </c>
      <c r="B81" s="36"/>
      <c r="C81" s="36"/>
      <c r="D81" s="36"/>
      <c r="E81" s="40"/>
      <c r="F81" s="36" t="s">
        <v>72</v>
      </c>
      <c r="G81" s="78"/>
      <c r="H81" s="79"/>
    </row>
    <row r="82" spans="1:8" ht="12.75">
      <c r="A82" s="35"/>
      <c r="B82" s="36"/>
      <c r="C82" s="36"/>
      <c r="D82" s="36"/>
      <c r="E82" s="40"/>
      <c r="F82" s="80" t="s">
        <v>97</v>
      </c>
      <c r="G82" s="78"/>
      <c r="H82" s="79"/>
    </row>
    <row r="83" spans="1:8" ht="12.75">
      <c r="A83" s="35" t="s">
        <v>98</v>
      </c>
      <c r="B83" s="36"/>
      <c r="C83" s="40"/>
      <c r="D83" s="36"/>
      <c r="E83" s="36" t="s">
        <v>76</v>
      </c>
      <c r="F83" s="36"/>
      <c r="G83" s="37"/>
      <c r="H83" s="38"/>
    </row>
    <row r="84" spans="1:8" ht="12.75">
      <c r="A84" s="35" t="s">
        <v>99</v>
      </c>
      <c r="B84" s="36"/>
      <c r="C84" s="40"/>
      <c r="D84" s="36"/>
      <c r="E84" s="36" t="s">
        <v>78</v>
      </c>
      <c r="F84" s="36"/>
      <c r="G84" s="37"/>
      <c r="H84" s="38"/>
    </row>
    <row r="85" spans="1:8" ht="12.75">
      <c r="A85" s="35" t="s">
        <v>100</v>
      </c>
      <c r="B85" s="36"/>
      <c r="C85" s="40"/>
      <c r="D85" s="36"/>
      <c r="E85" s="36" t="s">
        <v>80</v>
      </c>
      <c r="F85" s="36"/>
      <c r="G85" s="37"/>
      <c r="H85" s="38"/>
    </row>
    <row r="86" spans="1:8" ht="12.75">
      <c r="A86" s="35" t="s">
        <v>101</v>
      </c>
      <c r="B86" s="36"/>
      <c r="C86" s="36"/>
      <c r="D86" s="36" t="s">
        <v>82</v>
      </c>
      <c r="E86" s="36"/>
      <c r="F86" s="36"/>
      <c r="G86" s="81"/>
      <c r="H86" s="82"/>
    </row>
    <row r="87" spans="1:8" ht="12.75">
      <c r="A87" s="35"/>
      <c r="B87" s="36"/>
      <c r="C87" s="69"/>
      <c r="D87" s="36"/>
      <c r="E87" s="40"/>
      <c r="F87" s="36"/>
      <c r="G87" s="37"/>
      <c r="H87" s="38"/>
    </row>
    <row r="88" spans="1:8" ht="12.75">
      <c r="A88" s="72">
        <v>352</v>
      </c>
      <c r="B88" s="73"/>
      <c r="C88" s="74" t="s">
        <v>102</v>
      </c>
      <c r="D88" s="73"/>
      <c r="E88" s="83"/>
      <c r="F88" s="83"/>
      <c r="G88" s="76">
        <f>G89+G90+G99</f>
        <v>2960174</v>
      </c>
      <c r="H88" s="77">
        <f>H89+H90+H99</f>
        <v>1925231</v>
      </c>
    </row>
    <row r="89" spans="1:8" ht="12.75">
      <c r="A89" s="35" t="s">
        <v>103</v>
      </c>
      <c r="B89" s="36"/>
      <c r="C89" s="69"/>
      <c r="D89" s="40" t="s">
        <v>44</v>
      </c>
      <c r="E89" s="36"/>
      <c r="F89" s="40"/>
      <c r="G89" s="37"/>
      <c r="H89" s="38"/>
    </row>
    <row r="90" spans="1:8" ht="12.75">
      <c r="A90" s="35" t="s">
        <v>104</v>
      </c>
      <c r="B90" s="36"/>
      <c r="C90" s="40"/>
      <c r="D90" s="40" t="s">
        <v>46</v>
      </c>
      <c r="E90" s="36"/>
      <c r="F90" s="36"/>
      <c r="G90" s="66">
        <f>G91+G96+G97+G98</f>
        <v>2960174</v>
      </c>
      <c r="H90" s="67">
        <f>H91+H96+H97+H98</f>
        <v>1925231</v>
      </c>
    </row>
    <row r="91" spans="1:8" ht="12.75">
      <c r="A91" s="35" t="s">
        <v>105</v>
      </c>
      <c r="B91" s="36"/>
      <c r="C91" s="69"/>
      <c r="D91" s="36"/>
      <c r="E91" s="40" t="s">
        <v>48</v>
      </c>
      <c r="F91" s="40"/>
      <c r="G91" s="84">
        <f>G92+G95</f>
        <v>2960174</v>
      </c>
      <c r="H91" s="85">
        <f>H92+H95</f>
        <v>1925231</v>
      </c>
    </row>
    <row r="92" spans="1:9" ht="12.75">
      <c r="A92" s="35" t="s">
        <v>106</v>
      </c>
      <c r="B92" s="36"/>
      <c r="C92" s="36"/>
      <c r="D92" s="36"/>
      <c r="E92" s="40"/>
      <c r="F92" s="36" t="s">
        <v>107</v>
      </c>
      <c r="G92" s="84">
        <f>SUM(G93:G94)</f>
        <v>2960174</v>
      </c>
      <c r="H92" s="85">
        <f>SUM(H93:H94)</f>
        <v>1925231</v>
      </c>
      <c r="I92" s="266"/>
    </row>
    <row r="93" spans="1:8" ht="12.75">
      <c r="A93" s="35"/>
      <c r="B93" s="36"/>
      <c r="C93" s="69"/>
      <c r="D93" s="36"/>
      <c r="E93" s="40"/>
      <c r="F93" s="144" t="s">
        <v>555</v>
      </c>
      <c r="G93" s="37"/>
      <c r="H93" s="38"/>
    </row>
    <row r="94" spans="1:9" ht="12.75">
      <c r="A94" s="35"/>
      <c r="B94" s="36"/>
      <c r="C94" s="69"/>
      <c r="D94" s="36"/>
      <c r="E94" s="40"/>
      <c r="F94" s="144" t="s">
        <v>556</v>
      </c>
      <c r="G94" s="37">
        <v>2960174</v>
      </c>
      <c r="H94" s="38">
        <v>1925231</v>
      </c>
      <c r="I94" s="266"/>
    </row>
    <row r="95" spans="1:8" ht="12.75">
      <c r="A95" s="35"/>
      <c r="B95" s="36"/>
      <c r="C95" s="69"/>
      <c r="D95" s="36"/>
      <c r="E95" s="40"/>
      <c r="F95" s="40"/>
      <c r="G95" s="37"/>
      <c r="H95" s="38"/>
    </row>
    <row r="96" spans="1:8" ht="12.75">
      <c r="A96" s="35" t="s">
        <v>108</v>
      </c>
      <c r="B96" s="36"/>
      <c r="C96" s="69"/>
      <c r="D96" s="36"/>
      <c r="E96" s="36" t="s">
        <v>76</v>
      </c>
      <c r="F96" s="36"/>
      <c r="G96" s="86"/>
      <c r="H96" s="38"/>
    </row>
    <row r="97" spans="1:8" ht="12.75">
      <c r="A97" s="35" t="s">
        <v>109</v>
      </c>
      <c r="B97" s="36"/>
      <c r="C97" s="69"/>
      <c r="D97" s="36"/>
      <c r="E97" s="36" t="s">
        <v>78</v>
      </c>
      <c r="F97" s="36"/>
      <c r="G97" s="86"/>
      <c r="H97" s="38"/>
    </row>
    <row r="98" spans="1:8" ht="12.75">
      <c r="A98" s="35" t="s">
        <v>110</v>
      </c>
      <c r="B98" s="36"/>
      <c r="C98" s="69"/>
      <c r="D98" s="36"/>
      <c r="E98" s="36" t="s">
        <v>80</v>
      </c>
      <c r="F98" s="36"/>
      <c r="G98" s="86"/>
      <c r="H98" s="38"/>
    </row>
    <row r="99" spans="1:8" ht="13.5" thickBot="1">
      <c r="A99" s="35" t="s">
        <v>111</v>
      </c>
      <c r="B99" s="36"/>
      <c r="C99" s="69"/>
      <c r="D99" s="36" t="s">
        <v>82</v>
      </c>
      <c r="E99" s="36"/>
      <c r="F99" s="36"/>
      <c r="G99" s="86"/>
      <c r="H99" s="38"/>
    </row>
    <row r="100" spans="1:8" ht="13.5" thickBot="1">
      <c r="A100" s="31">
        <v>38</v>
      </c>
      <c r="B100" s="32" t="s">
        <v>112</v>
      </c>
      <c r="C100" s="32"/>
      <c r="D100" s="32"/>
      <c r="E100" s="87"/>
      <c r="F100" s="87"/>
      <c r="G100" s="33">
        <f>G101+G108+G122</f>
        <v>18470966</v>
      </c>
      <c r="H100" s="34">
        <f>H101+H108+H122</f>
        <v>12110692.5</v>
      </c>
    </row>
    <row r="101" spans="1:8" ht="12.75">
      <c r="A101" s="72">
        <v>381</v>
      </c>
      <c r="B101" s="73"/>
      <c r="C101" s="73" t="s">
        <v>113</v>
      </c>
      <c r="D101" s="83"/>
      <c r="E101" s="83"/>
      <c r="F101" s="83"/>
      <c r="G101" s="88">
        <v>663492</v>
      </c>
      <c r="H101" s="77">
        <f>SUM(H102:H107)</f>
        <v>663492</v>
      </c>
    </row>
    <row r="102" spans="1:8" ht="12.75">
      <c r="A102" s="35">
        <v>3810</v>
      </c>
      <c r="B102" s="36"/>
      <c r="C102" s="36"/>
      <c r="D102" s="40" t="s">
        <v>114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115</v>
      </c>
      <c r="E103" s="40"/>
      <c r="F103" s="40"/>
      <c r="G103" s="57"/>
      <c r="H103" s="38"/>
    </row>
    <row r="104" spans="1:8" ht="12.75">
      <c r="A104" s="35">
        <v>3812</v>
      </c>
      <c r="B104" s="36"/>
      <c r="C104" s="36"/>
      <c r="D104" s="40" t="s">
        <v>116</v>
      </c>
      <c r="E104" s="40"/>
      <c r="F104" s="40"/>
      <c r="G104" s="57"/>
      <c r="H104" s="38"/>
    </row>
    <row r="105" spans="1:8" ht="12.75">
      <c r="A105" s="35">
        <v>3813</v>
      </c>
      <c r="B105" s="36"/>
      <c r="C105" s="36"/>
      <c r="D105" s="36" t="s">
        <v>117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118</v>
      </c>
      <c r="E106" s="40"/>
      <c r="F106" s="36"/>
      <c r="G106" s="55"/>
      <c r="H106" s="38">
        <v>663492</v>
      </c>
    </row>
    <row r="107" spans="1:8" ht="12.75">
      <c r="A107" s="89">
        <v>3818</v>
      </c>
      <c r="B107" s="90"/>
      <c r="C107" s="90"/>
      <c r="D107" s="90" t="s">
        <v>119</v>
      </c>
      <c r="E107" s="90"/>
      <c r="F107" s="90"/>
      <c r="G107" s="57"/>
      <c r="H107" s="38"/>
    </row>
    <row r="108" spans="1:8" ht="12.75">
      <c r="A108" s="91">
        <v>382</v>
      </c>
      <c r="B108" s="74"/>
      <c r="C108" s="74" t="s">
        <v>120</v>
      </c>
      <c r="D108" s="74"/>
      <c r="E108" s="74"/>
      <c r="F108" s="74"/>
      <c r="G108" s="88">
        <v>17793974</v>
      </c>
      <c r="H108" s="77">
        <f>SUM(H109:H114)</f>
        <v>11186533.5</v>
      </c>
    </row>
    <row r="109" spans="1:8" ht="12.75">
      <c r="A109" s="35">
        <v>3820</v>
      </c>
      <c r="B109" s="36"/>
      <c r="C109" s="36"/>
      <c r="D109" s="36" t="s">
        <v>121</v>
      </c>
      <c r="E109" s="36"/>
      <c r="F109" s="36"/>
      <c r="G109" s="57"/>
      <c r="H109" s="38">
        <v>101391.5</v>
      </c>
    </row>
    <row r="110" spans="1:8" ht="12.75">
      <c r="A110" s="35">
        <v>3821</v>
      </c>
      <c r="B110" s="36"/>
      <c r="C110" s="36"/>
      <c r="D110" s="36" t="s">
        <v>122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123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124</v>
      </c>
      <c r="E112" s="36"/>
      <c r="F112" s="36"/>
      <c r="G112" s="57"/>
      <c r="H112" s="38"/>
    </row>
    <row r="113" spans="1:8" ht="12.75">
      <c r="A113" s="35">
        <v>3824</v>
      </c>
      <c r="B113" s="36"/>
      <c r="C113" s="36"/>
      <c r="D113" s="36" t="s">
        <v>125</v>
      </c>
      <c r="E113" s="36"/>
      <c r="F113" s="36"/>
      <c r="G113" s="57"/>
      <c r="H113" s="38"/>
    </row>
    <row r="114" spans="1:8" ht="12.75">
      <c r="A114" s="92">
        <v>3825</v>
      </c>
      <c r="B114" s="93"/>
      <c r="C114" s="93"/>
      <c r="D114" s="94" t="s">
        <v>126</v>
      </c>
      <c r="E114" s="94"/>
      <c r="F114" s="94"/>
      <c r="G114" s="95">
        <f>SUM(G115:G121)</f>
        <v>17689974</v>
      </c>
      <c r="H114" s="67">
        <f>SUM(H115:H121)</f>
        <v>11085142</v>
      </c>
    </row>
    <row r="115" spans="1:8" ht="12.75">
      <c r="A115" s="92">
        <v>382500</v>
      </c>
      <c r="B115" s="93"/>
      <c r="C115" s="93"/>
      <c r="D115" s="94"/>
      <c r="E115" s="94" t="s">
        <v>127</v>
      </c>
      <c r="F115" s="96"/>
      <c r="G115" s="37">
        <v>6348486</v>
      </c>
      <c r="H115" s="38">
        <v>4960254</v>
      </c>
    </row>
    <row r="116" spans="1:8" ht="12.75">
      <c r="A116" s="92">
        <v>382510</v>
      </c>
      <c r="B116" s="93"/>
      <c r="C116" s="93"/>
      <c r="D116" s="94"/>
      <c r="E116" s="94" t="s">
        <v>128</v>
      </c>
      <c r="F116" s="96"/>
      <c r="G116" s="37"/>
      <c r="H116" s="38"/>
    </row>
    <row r="117" spans="1:8" ht="12.75">
      <c r="A117" s="92">
        <v>382520</v>
      </c>
      <c r="B117" s="93"/>
      <c r="C117" s="93"/>
      <c r="D117" s="93"/>
      <c r="E117" s="94" t="s">
        <v>129</v>
      </c>
      <c r="F117" s="96"/>
      <c r="G117" s="97"/>
      <c r="H117" s="98"/>
    </row>
    <row r="118" spans="1:8" ht="12.75">
      <c r="A118" s="92">
        <v>382530</v>
      </c>
      <c r="B118" s="93"/>
      <c r="C118" s="93"/>
      <c r="D118" s="93"/>
      <c r="E118" s="36" t="s">
        <v>130</v>
      </c>
      <c r="F118" s="36"/>
      <c r="G118" s="97"/>
      <c r="H118" s="98"/>
    </row>
    <row r="119" spans="1:8" ht="12.75">
      <c r="A119" s="92">
        <v>382540</v>
      </c>
      <c r="B119" s="93"/>
      <c r="C119" s="93"/>
      <c r="D119" s="93"/>
      <c r="E119" s="36" t="s">
        <v>131</v>
      </c>
      <c r="F119" s="36"/>
      <c r="G119" s="97">
        <v>11341488</v>
      </c>
      <c r="H119" s="98">
        <v>6124888</v>
      </c>
    </row>
    <row r="120" spans="1:8" ht="12.75">
      <c r="A120" s="92">
        <v>382550</v>
      </c>
      <c r="B120" s="94"/>
      <c r="C120" s="94"/>
      <c r="D120" s="94"/>
      <c r="E120" s="94" t="s">
        <v>132</v>
      </c>
      <c r="F120" s="94"/>
      <c r="G120" s="99"/>
      <c r="H120" s="100"/>
    </row>
    <row r="121" spans="1:8" ht="12.75">
      <c r="A121" s="92">
        <v>382560</v>
      </c>
      <c r="B121" s="93"/>
      <c r="C121" s="93"/>
      <c r="D121" s="93"/>
      <c r="E121" s="36" t="s">
        <v>133</v>
      </c>
      <c r="F121" s="36"/>
      <c r="G121" s="97"/>
      <c r="H121" s="98"/>
    </row>
    <row r="122" spans="1:8" ht="12.75">
      <c r="A122" s="72">
        <v>388</v>
      </c>
      <c r="B122" s="73"/>
      <c r="C122" s="73" t="s">
        <v>112</v>
      </c>
      <c r="D122" s="73"/>
      <c r="E122" s="73"/>
      <c r="F122" s="73"/>
      <c r="G122" s="88">
        <v>13500</v>
      </c>
      <c r="H122" s="77">
        <f>H123+H124+H125</f>
        <v>260667</v>
      </c>
    </row>
    <row r="123" spans="1:8" ht="12.75">
      <c r="A123" s="35">
        <v>3880</v>
      </c>
      <c r="B123" s="36"/>
      <c r="C123" s="36"/>
      <c r="D123" s="36" t="s">
        <v>134</v>
      </c>
      <c r="E123" s="36"/>
      <c r="F123" s="36"/>
      <c r="G123" s="57"/>
      <c r="H123" s="38">
        <v>5800</v>
      </c>
    </row>
    <row r="124" spans="1:8" s="102" customFormat="1" ht="12.75">
      <c r="A124" s="101">
        <v>3882</v>
      </c>
      <c r="B124" s="80"/>
      <c r="C124" s="80"/>
      <c r="D124" s="80" t="s">
        <v>135</v>
      </c>
      <c r="E124" s="80"/>
      <c r="F124" s="80"/>
      <c r="G124" s="57"/>
      <c r="H124" s="38">
        <v>167</v>
      </c>
    </row>
    <row r="125" spans="1:8" ht="13.5" thickBot="1">
      <c r="A125" s="103">
        <v>3888</v>
      </c>
      <c r="B125" s="42"/>
      <c r="C125" s="42"/>
      <c r="D125" s="42" t="s">
        <v>136</v>
      </c>
      <c r="E125" s="42"/>
      <c r="F125" s="42"/>
      <c r="G125" s="104"/>
      <c r="H125" s="45">
        <v>254700</v>
      </c>
    </row>
    <row r="126" spans="1:8" ht="13.5" thickBot="1">
      <c r="A126" s="105" t="s">
        <v>137</v>
      </c>
      <c r="B126" s="106" t="s">
        <v>138</v>
      </c>
      <c r="C126" s="106"/>
      <c r="D126" s="106"/>
      <c r="E126" s="106"/>
      <c r="F126" s="106"/>
      <c r="G126" s="107">
        <f>G127+G152+G186+G205</f>
        <v>33008602</v>
      </c>
      <c r="H126" s="108">
        <f>H127+H152+H186+H205</f>
        <v>19499931.6</v>
      </c>
    </row>
    <row r="127" spans="1:8" ht="13.5" thickBot="1">
      <c r="A127" s="105">
        <v>4</v>
      </c>
      <c r="B127" s="109" t="s">
        <v>139</v>
      </c>
      <c r="C127" s="106"/>
      <c r="D127" s="106"/>
      <c r="E127" s="106"/>
      <c r="F127" s="106"/>
      <c r="G127" s="107">
        <f>G128+G129+G139+G150</f>
        <v>5519593</v>
      </c>
      <c r="H127" s="34">
        <f>H128+H129+H139+H150</f>
        <v>3196504.8499999996</v>
      </c>
    </row>
    <row r="128" spans="1:8" ht="12.75">
      <c r="A128" s="91">
        <v>40</v>
      </c>
      <c r="B128" s="73"/>
      <c r="C128" s="73" t="s">
        <v>140</v>
      </c>
      <c r="D128" s="110"/>
      <c r="E128" s="110"/>
      <c r="F128" s="110"/>
      <c r="G128" s="111">
        <v>1961791</v>
      </c>
      <c r="H128" s="112">
        <v>1192791</v>
      </c>
    </row>
    <row r="129" spans="1:8" ht="12.75">
      <c r="A129" s="113">
        <v>41</v>
      </c>
      <c r="B129" s="114"/>
      <c r="C129" s="114" t="s">
        <v>141</v>
      </c>
      <c r="D129" s="115"/>
      <c r="E129" s="115"/>
      <c r="F129" s="115"/>
      <c r="G129" s="116">
        <f>G130</f>
        <v>2201592</v>
      </c>
      <c r="H129" s="117">
        <f>H130</f>
        <v>1361806.0499999998</v>
      </c>
    </row>
    <row r="130" spans="1:8" ht="12.75">
      <c r="A130" s="118">
        <v>413</v>
      </c>
      <c r="B130" s="119"/>
      <c r="C130" s="120" t="s">
        <v>142</v>
      </c>
      <c r="D130" s="119"/>
      <c r="E130" s="119"/>
      <c r="F130" s="119"/>
      <c r="G130" s="116">
        <f>SUM(G131:G138)</f>
        <v>2201592</v>
      </c>
      <c r="H130" s="117">
        <f>SUM(H131:H138)</f>
        <v>1361806.0499999998</v>
      </c>
    </row>
    <row r="131" spans="1:8" ht="12.75">
      <c r="A131" s="35">
        <v>4130</v>
      </c>
      <c r="B131" s="36"/>
      <c r="C131" s="36" t="s">
        <v>143</v>
      </c>
      <c r="D131" s="36"/>
      <c r="E131" s="36"/>
      <c r="F131" s="36"/>
      <c r="G131" s="37">
        <v>279900</v>
      </c>
      <c r="H131" s="38">
        <v>63000</v>
      </c>
    </row>
    <row r="132" spans="1:8" ht="12.75">
      <c r="A132" s="35">
        <v>4131</v>
      </c>
      <c r="B132" s="36"/>
      <c r="C132" s="36" t="s">
        <v>144</v>
      </c>
      <c r="D132" s="36"/>
      <c r="E132" s="36"/>
      <c r="F132" s="36"/>
      <c r="G132" s="37">
        <v>657299</v>
      </c>
      <c r="H132" s="38">
        <v>568480.95</v>
      </c>
    </row>
    <row r="133" spans="1:8" ht="12.75">
      <c r="A133" s="35">
        <v>4132</v>
      </c>
      <c r="B133" s="36"/>
      <c r="C133" s="36" t="s">
        <v>145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146</v>
      </c>
      <c r="D134" s="36"/>
      <c r="E134" s="36"/>
      <c r="F134" s="36"/>
      <c r="G134" s="37">
        <v>340364</v>
      </c>
      <c r="H134" s="38">
        <v>25168.1</v>
      </c>
    </row>
    <row r="135" spans="1:8" ht="12.75">
      <c r="A135" s="121">
        <v>4134</v>
      </c>
      <c r="B135" s="36"/>
      <c r="C135" s="36" t="s">
        <v>147</v>
      </c>
      <c r="D135" s="36"/>
      <c r="E135" s="36"/>
      <c r="F135" s="36"/>
      <c r="G135" s="37">
        <v>727797</v>
      </c>
      <c r="H135" s="38">
        <v>577378</v>
      </c>
    </row>
    <row r="136" spans="1:8" ht="12.75">
      <c r="A136" s="92">
        <v>4138</v>
      </c>
      <c r="B136" s="36"/>
      <c r="C136" s="122" t="s">
        <v>148</v>
      </c>
      <c r="D136" s="36"/>
      <c r="E136" s="36"/>
      <c r="F136" s="36"/>
      <c r="G136" s="37">
        <v>179000</v>
      </c>
      <c r="H136" s="38">
        <v>117727</v>
      </c>
    </row>
    <row r="137" spans="1:8" s="102" customFormat="1" ht="12.75">
      <c r="A137" s="101">
        <v>4137</v>
      </c>
      <c r="B137" s="80"/>
      <c r="C137" s="80" t="s">
        <v>149</v>
      </c>
      <c r="D137" s="80"/>
      <c r="E137" s="80"/>
      <c r="F137" s="80"/>
      <c r="G137" s="81">
        <v>17232</v>
      </c>
      <c r="H137" s="38">
        <v>10052</v>
      </c>
    </row>
    <row r="138" spans="1:8" s="102" customFormat="1" ht="12.75">
      <c r="A138" s="101">
        <v>4139</v>
      </c>
      <c r="B138" s="80"/>
      <c r="C138" s="80" t="s">
        <v>150</v>
      </c>
      <c r="D138" s="80"/>
      <c r="E138" s="264"/>
      <c r="F138" s="264"/>
      <c r="G138" s="88"/>
      <c r="H138" s="124"/>
    </row>
    <row r="139" spans="1:8" ht="12.75">
      <c r="A139" s="118">
        <v>450</v>
      </c>
      <c r="B139" s="52"/>
      <c r="C139" s="52" t="s">
        <v>151</v>
      </c>
      <c r="D139" s="125"/>
      <c r="E139" s="52"/>
      <c r="F139" s="52"/>
      <c r="G139" s="116">
        <f>G140+G148</f>
        <v>1074852</v>
      </c>
      <c r="H139" s="117">
        <f>H140+H148</f>
        <v>465645.8</v>
      </c>
    </row>
    <row r="140" spans="1:8" ht="12.75">
      <c r="A140" s="121">
        <v>4500</v>
      </c>
      <c r="B140" s="36"/>
      <c r="C140" s="36"/>
      <c r="D140" s="122" t="s">
        <v>152</v>
      </c>
      <c r="E140" s="36"/>
      <c r="F140" s="36"/>
      <c r="G140" s="95">
        <f>G141+G142+G147</f>
        <v>1074852</v>
      </c>
      <c r="H140" s="67">
        <f>H141+H142+H147</f>
        <v>465645.8</v>
      </c>
    </row>
    <row r="141" spans="1:8" ht="12.75">
      <c r="A141" s="121" t="s">
        <v>153</v>
      </c>
      <c r="B141" s="36"/>
      <c r="C141" s="36"/>
      <c r="D141" s="122"/>
      <c r="E141" s="40" t="s">
        <v>154</v>
      </c>
      <c r="F141" s="36"/>
      <c r="G141" s="37"/>
      <c r="H141" s="38"/>
    </row>
    <row r="142" spans="1:8" ht="12.75">
      <c r="A142" s="121" t="s">
        <v>155</v>
      </c>
      <c r="B142" s="36"/>
      <c r="C142" s="36"/>
      <c r="D142" s="122"/>
      <c r="E142" s="40" t="s">
        <v>156</v>
      </c>
      <c r="F142" s="36"/>
      <c r="G142" s="95">
        <f>SUM(G143:G146)</f>
        <v>664129</v>
      </c>
      <c r="H142" s="67">
        <f>SUM(H143:H146)</f>
        <v>417873.8</v>
      </c>
    </row>
    <row r="143" spans="1:8" ht="12.75">
      <c r="A143" s="121" t="s">
        <v>157</v>
      </c>
      <c r="B143" s="36"/>
      <c r="C143" s="36"/>
      <c r="D143" s="122"/>
      <c r="E143" s="36"/>
      <c r="F143" s="36" t="s">
        <v>158</v>
      </c>
      <c r="G143" s="37"/>
      <c r="H143" s="38"/>
    </row>
    <row r="144" spans="1:8" ht="12.75">
      <c r="A144" s="121" t="s">
        <v>159</v>
      </c>
      <c r="B144" s="36"/>
      <c r="C144" s="36"/>
      <c r="D144" s="122"/>
      <c r="E144" s="36"/>
      <c r="F144" s="36" t="s">
        <v>160</v>
      </c>
      <c r="G144" s="37"/>
      <c r="H144" s="38">
        <v>14320.8</v>
      </c>
    </row>
    <row r="145" spans="1:8" ht="12.75">
      <c r="A145" s="121" t="s">
        <v>161</v>
      </c>
      <c r="B145" s="36"/>
      <c r="C145" s="36"/>
      <c r="D145" s="122"/>
      <c r="E145" s="36"/>
      <c r="F145" s="36" t="s">
        <v>162</v>
      </c>
      <c r="G145" s="37"/>
      <c r="H145" s="38"/>
    </row>
    <row r="146" spans="1:8" ht="12.75">
      <c r="A146" s="121" t="s">
        <v>163</v>
      </c>
      <c r="B146" s="36"/>
      <c r="C146" s="36"/>
      <c r="D146" s="122"/>
      <c r="E146" s="36"/>
      <c r="F146" s="80" t="s">
        <v>164</v>
      </c>
      <c r="G146" s="37">
        <v>664129</v>
      </c>
      <c r="H146" s="38">
        <v>403553</v>
      </c>
    </row>
    <row r="147" spans="1:8" ht="12.75">
      <c r="A147" s="121" t="s">
        <v>165</v>
      </c>
      <c r="B147" s="36"/>
      <c r="C147" s="36"/>
      <c r="D147" s="122"/>
      <c r="E147" s="36" t="s">
        <v>166</v>
      </c>
      <c r="F147" s="36"/>
      <c r="G147" s="37">
        <v>410723</v>
      </c>
      <c r="H147" s="38">
        <v>47772</v>
      </c>
    </row>
    <row r="148" spans="1:8" ht="12.75">
      <c r="A148" s="121">
        <v>4502</v>
      </c>
      <c r="B148" s="36"/>
      <c r="C148" s="36"/>
      <c r="D148" s="122" t="s">
        <v>167</v>
      </c>
      <c r="E148" s="36"/>
      <c r="F148" s="36"/>
      <c r="G148" s="37"/>
      <c r="H148" s="38"/>
    </row>
    <row r="149" spans="1:8" s="102" customFormat="1" ht="12.75">
      <c r="A149" s="101" t="s">
        <v>168</v>
      </c>
      <c r="B149" s="80"/>
      <c r="C149" s="80"/>
      <c r="D149" s="126"/>
      <c r="E149" s="123" t="s">
        <v>169</v>
      </c>
      <c r="F149" s="80" t="s">
        <v>170</v>
      </c>
      <c r="G149" s="37"/>
      <c r="H149" s="38"/>
    </row>
    <row r="150" spans="1:8" s="102" customFormat="1" ht="12.75">
      <c r="A150" s="92">
        <v>452</v>
      </c>
      <c r="B150" s="80"/>
      <c r="C150" s="80" t="s">
        <v>171</v>
      </c>
      <c r="D150" s="80"/>
      <c r="E150" s="80"/>
      <c r="F150" s="80"/>
      <c r="G150" s="81">
        <v>281358</v>
      </c>
      <c r="H150" s="38">
        <v>176262</v>
      </c>
    </row>
    <row r="151" spans="1:8" s="102" customFormat="1" ht="13.5" thickBot="1">
      <c r="A151" s="127" t="s">
        <v>172</v>
      </c>
      <c r="B151" s="128"/>
      <c r="C151" s="128"/>
      <c r="D151" s="129"/>
      <c r="E151" s="130" t="s">
        <v>173</v>
      </c>
      <c r="F151" s="128" t="s">
        <v>170</v>
      </c>
      <c r="G151" s="131"/>
      <c r="H151" s="132"/>
    </row>
    <row r="152" spans="1:8" ht="13.5" thickBot="1">
      <c r="A152" s="133">
        <v>5</v>
      </c>
      <c r="B152" s="106" t="s">
        <v>174</v>
      </c>
      <c r="C152" s="106"/>
      <c r="D152" s="106"/>
      <c r="E152" s="106"/>
      <c r="F152" s="106"/>
      <c r="G152" s="107">
        <f>G153+G162</f>
        <v>26085922</v>
      </c>
      <c r="H152" s="108">
        <f>H153+H162</f>
        <v>15902232.29</v>
      </c>
    </row>
    <row r="153" spans="1:8" ht="13.5" thickBot="1">
      <c r="A153" s="103">
        <v>50</v>
      </c>
      <c r="B153" s="42" t="s">
        <v>175</v>
      </c>
      <c r="C153" s="42"/>
      <c r="D153" s="42"/>
      <c r="E153" s="42"/>
      <c r="F153" s="42"/>
      <c r="G153" s="134">
        <f>G154+G160+G161</f>
        <v>13876642</v>
      </c>
      <c r="H153" s="135">
        <f>H154+H160+H161</f>
        <v>8910311.42</v>
      </c>
    </row>
    <row r="154" spans="1:8" ht="12.75">
      <c r="A154" s="35">
        <v>500</v>
      </c>
      <c r="B154" s="36"/>
      <c r="C154" s="36" t="s">
        <v>176</v>
      </c>
      <c r="D154" s="36"/>
      <c r="E154" s="36"/>
      <c r="F154" s="36"/>
      <c r="G154" s="37">
        <v>10214963</v>
      </c>
      <c r="H154" s="67">
        <f>H155+H156+H157+H158+H159</f>
        <v>6554187.54</v>
      </c>
    </row>
    <row r="155" spans="1:8" ht="12.75">
      <c r="A155" s="35">
        <v>5000</v>
      </c>
      <c r="B155" s="136"/>
      <c r="C155" s="36" t="s">
        <v>177</v>
      </c>
      <c r="D155" s="40"/>
      <c r="E155" s="36"/>
      <c r="F155" s="137"/>
      <c r="G155" s="55"/>
      <c r="H155" s="38">
        <v>251534</v>
      </c>
    </row>
    <row r="156" spans="1:8" ht="12.75">
      <c r="A156" s="35">
        <v>5001</v>
      </c>
      <c r="B156" s="136"/>
      <c r="C156" s="36" t="s">
        <v>178</v>
      </c>
      <c r="D156" s="40"/>
      <c r="E156" s="36"/>
      <c r="F156" s="137"/>
      <c r="G156" s="55"/>
      <c r="H156" s="38">
        <v>1541820</v>
      </c>
    </row>
    <row r="157" spans="1:8" ht="12.75">
      <c r="A157" s="35">
        <v>5002</v>
      </c>
      <c r="B157" s="136"/>
      <c r="C157" s="36" t="s">
        <v>179</v>
      </c>
      <c r="D157" s="40"/>
      <c r="E157" s="36"/>
      <c r="F157" s="137"/>
      <c r="G157" s="55"/>
      <c r="H157" s="38">
        <v>4178465.54</v>
      </c>
    </row>
    <row r="158" spans="1:8" ht="12.75">
      <c r="A158" s="35">
        <v>5005</v>
      </c>
      <c r="B158" s="136"/>
      <c r="C158" s="36" t="s">
        <v>180</v>
      </c>
      <c r="D158" s="40"/>
      <c r="E158" s="36"/>
      <c r="F158" s="137"/>
      <c r="G158" s="55"/>
      <c r="H158" s="38">
        <v>417703</v>
      </c>
    </row>
    <row r="159" spans="1:8" ht="12.75">
      <c r="A159" s="35">
        <v>5008</v>
      </c>
      <c r="B159" s="136"/>
      <c r="C159" s="36" t="s">
        <v>181</v>
      </c>
      <c r="D159" s="40"/>
      <c r="E159" s="36"/>
      <c r="F159" s="137"/>
      <c r="G159" s="55"/>
      <c r="H159" s="38">
        <v>164665</v>
      </c>
    </row>
    <row r="160" spans="1:8" ht="12.75">
      <c r="A160" s="35">
        <v>505</v>
      </c>
      <c r="B160" s="136"/>
      <c r="C160" s="36" t="s">
        <v>182</v>
      </c>
      <c r="D160" s="40"/>
      <c r="E160" s="36"/>
      <c r="F160" s="137"/>
      <c r="G160" s="37">
        <v>44702</v>
      </c>
      <c r="H160" s="38">
        <v>25817.88</v>
      </c>
    </row>
    <row r="161" spans="1:8" ht="13.5" thickBot="1">
      <c r="A161" s="35">
        <v>506</v>
      </c>
      <c r="B161" s="136"/>
      <c r="C161" s="36" t="s">
        <v>183</v>
      </c>
      <c r="D161" s="40"/>
      <c r="E161" s="36"/>
      <c r="F161" s="137"/>
      <c r="G161" s="37">
        <v>3616977</v>
      </c>
      <c r="H161" s="38">
        <v>2330306</v>
      </c>
    </row>
    <row r="162" spans="1:8" ht="13.5" thickBot="1">
      <c r="A162" s="138">
        <v>55</v>
      </c>
      <c r="B162" s="139" t="s">
        <v>184</v>
      </c>
      <c r="C162" s="139"/>
      <c r="D162" s="139"/>
      <c r="E162" s="139"/>
      <c r="F162" s="139"/>
      <c r="G162" s="140">
        <v>12209280</v>
      </c>
      <c r="H162" s="141">
        <f>SUM(H163:H185)-H168</f>
        <v>6991920.869999999</v>
      </c>
    </row>
    <row r="163" spans="1:8" ht="12.75">
      <c r="A163" s="35">
        <v>5500</v>
      </c>
      <c r="B163" s="136"/>
      <c r="C163" s="36" t="s">
        <v>185</v>
      </c>
      <c r="D163" s="40"/>
      <c r="E163" s="36"/>
      <c r="F163" s="137"/>
      <c r="G163" s="142"/>
      <c r="H163" s="38">
        <v>502822.85</v>
      </c>
    </row>
    <row r="164" spans="1:8" ht="12.75">
      <c r="A164" s="35">
        <v>5502</v>
      </c>
      <c r="B164" s="136"/>
      <c r="C164" s="36" t="s">
        <v>186</v>
      </c>
      <c r="D164" s="40"/>
      <c r="E164" s="36"/>
      <c r="F164" s="137"/>
      <c r="G164" s="142"/>
      <c r="H164" s="38">
        <v>236000</v>
      </c>
    </row>
    <row r="165" spans="1:8" ht="12.75">
      <c r="A165" s="35">
        <v>5503</v>
      </c>
      <c r="B165" s="136"/>
      <c r="C165" s="36" t="s">
        <v>187</v>
      </c>
      <c r="D165" s="40"/>
      <c r="E165" s="36"/>
      <c r="F165" s="137"/>
      <c r="G165" s="142"/>
      <c r="H165" s="38">
        <v>2973</v>
      </c>
    </row>
    <row r="166" spans="1:8" ht="12.75">
      <c r="A166" s="35">
        <v>5504</v>
      </c>
      <c r="B166" s="136"/>
      <c r="C166" s="36" t="s">
        <v>188</v>
      </c>
      <c r="D166" s="40"/>
      <c r="E166" s="36"/>
      <c r="F166" s="137"/>
      <c r="G166" s="142"/>
      <c r="H166" s="38">
        <v>90304</v>
      </c>
    </row>
    <row r="167" spans="1:8" ht="12.75">
      <c r="A167" s="35">
        <v>5511</v>
      </c>
      <c r="B167" s="136"/>
      <c r="C167" s="36" t="s">
        <v>189</v>
      </c>
      <c r="D167" s="40"/>
      <c r="E167" s="36"/>
      <c r="F167" s="137"/>
      <c r="G167" s="142"/>
      <c r="H167" s="38">
        <v>1694701.3</v>
      </c>
    </row>
    <row r="168" spans="1:8" ht="12.75">
      <c r="A168" s="35"/>
      <c r="B168" s="136"/>
      <c r="C168" s="36"/>
      <c r="D168" s="205" t="s">
        <v>548</v>
      </c>
      <c r="E168" s="36"/>
      <c r="F168" s="137"/>
      <c r="G168" s="142"/>
      <c r="H168" s="38"/>
    </row>
    <row r="169" spans="1:8" ht="12.75">
      <c r="A169" s="35">
        <v>5512</v>
      </c>
      <c r="B169" s="136"/>
      <c r="C169" s="36" t="s">
        <v>190</v>
      </c>
      <c r="D169" s="40"/>
      <c r="E169" s="36"/>
      <c r="F169" s="137"/>
      <c r="G169" s="142"/>
      <c r="H169" s="38">
        <v>1270271.82</v>
      </c>
    </row>
    <row r="170" spans="1:8" ht="12.75">
      <c r="A170" s="35">
        <v>5513</v>
      </c>
      <c r="B170" s="136"/>
      <c r="C170" s="36" t="s">
        <v>191</v>
      </c>
      <c r="D170" s="40"/>
      <c r="E170" s="36"/>
      <c r="F170" s="137"/>
      <c r="G170" s="142"/>
      <c r="H170" s="38">
        <v>541280.13</v>
      </c>
    </row>
    <row r="171" spans="1:8" ht="12.75">
      <c r="A171" s="35">
        <v>5514</v>
      </c>
      <c r="B171" s="136"/>
      <c r="C171" s="36" t="s">
        <v>192</v>
      </c>
      <c r="D171" s="40"/>
      <c r="E171" s="36"/>
      <c r="F171" s="137"/>
      <c r="G171" s="142"/>
      <c r="H171" s="38">
        <v>125218.35</v>
      </c>
    </row>
    <row r="172" spans="1:8" ht="12.75">
      <c r="A172" s="35">
        <v>5515</v>
      </c>
      <c r="B172" s="136"/>
      <c r="C172" s="36" t="s">
        <v>193</v>
      </c>
      <c r="D172" s="40"/>
      <c r="E172" s="36"/>
      <c r="F172" s="137"/>
      <c r="G172" s="142"/>
      <c r="H172" s="38">
        <v>112376.17</v>
      </c>
    </row>
    <row r="173" spans="1:8" ht="12.75">
      <c r="A173" s="35">
        <v>5516</v>
      </c>
      <c r="B173" s="136"/>
      <c r="C173" s="36" t="s">
        <v>194</v>
      </c>
      <c r="D173" s="40"/>
      <c r="E173" s="36"/>
      <c r="F173" s="137"/>
      <c r="G173" s="142"/>
      <c r="H173" s="38"/>
    </row>
    <row r="174" spans="1:8" ht="12.75">
      <c r="A174" s="35">
        <v>5521</v>
      </c>
      <c r="B174" s="136"/>
      <c r="C174" s="36" t="s">
        <v>195</v>
      </c>
      <c r="D174" s="40"/>
      <c r="E174" s="36"/>
      <c r="F174" s="137"/>
      <c r="G174" s="142"/>
      <c r="H174" s="38">
        <v>211506.09</v>
      </c>
    </row>
    <row r="175" spans="1:8" ht="12.75">
      <c r="A175" s="35">
        <v>5522</v>
      </c>
      <c r="B175" s="136"/>
      <c r="C175" s="36" t="s">
        <v>196</v>
      </c>
      <c r="D175" s="40"/>
      <c r="E175" s="36"/>
      <c r="F175" s="137"/>
      <c r="G175" s="142"/>
      <c r="H175" s="38">
        <v>10197.63</v>
      </c>
    </row>
    <row r="176" spans="1:8" ht="12.75">
      <c r="A176" s="35">
        <v>5523</v>
      </c>
      <c r="B176" s="136"/>
      <c r="C176" s="36" t="s">
        <v>197</v>
      </c>
      <c r="D176" s="40"/>
      <c r="E176" s="36"/>
      <c r="F176" s="137"/>
      <c r="G176" s="142"/>
      <c r="H176" s="38">
        <v>82492.04</v>
      </c>
    </row>
    <row r="177" spans="1:8" ht="12.75">
      <c r="A177" s="35">
        <v>5524</v>
      </c>
      <c r="B177" s="136"/>
      <c r="C177" s="36" t="s">
        <v>198</v>
      </c>
      <c r="D177" s="40"/>
      <c r="E177" s="36"/>
      <c r="F177" s="137"/>
      <c r="G177" s="142"/>
      <c r="H177" s="82">
        <v>1667822.56</v>
      </c>
    </row>
    <row r="178" spans="1:8" ht="12.75">
      <c r="A178" s="101">
        <v>5525</v>
      </c>
      <c r="B178" s="143"/>
      <c r="C178" s="80" t="s">
        <v>199</v>
      </c>
      <c r="D178" s="144"/>
      <c r="E178" s="80"/>
      <c r="F178" s="145"/>
      <c r="G178" s="142"/>
      <c r="H178" s="82">
        <v>188428.93</v>
      </c>
    </row>
    <row r="179" spans="1:8" s="102" customFormat="1" ht="12.75">
      <c r="A179" s="101">
        <v>5526</v>
      </c>
      <c r="B179" s="143"/>
      <c r="C179" s="80" t="s">
        <v>200</v>
      </c>
      <c r="D179" s="144"/>
      <c r="E179" s="80"/>
      <c r="F179" s="145"/>
      <c r="G179" s="142"/>
      <c r="H179" s="82">
        <v>255276</v>
      </c>
    </row>
    <row r="180" spans="1:8" ht="12.75">
      <c r="A180" s="35">
        <v>5529</v>
      </c>
      <c r="B180" s="136"/>
      <c r="C180" s="36" t="s">
        <v>201</v>
      </c>
      <c r="D180" s="40"/>
      <c r="E180" s="36"/>
      <c r="F180" s="137"/>
      <c r="G180" s="142"/>
      <c r="H180" s="82"/>
    </row>
    <row r="181" spans="1:8" ht="12.75">
      <c r="A181" s="35">
        <v>5531</v>
      </c>
      <c r="B181" s="136"/>
      <c r="C181" s="36" t="s">
        <v>202</v>
      </c>
      <c r="D181" s="40"/>
      <c r="E181" s="36"/>
      <c r="F181" s="137"/>
      <c r="G181" s="142"/>
      <c r="H181" s="82"/>
    </row>
    <row r="182" spans="1:8" ht="12.75">
      <c r="A182" s="35">
        <v>5532</v>
      </c>
      <c r="B182" s="136"/>
      <c r="C182" s="36" t="s">
        <v>203</v>
      </c>
      <c r="D182" s="40"/>
      <c r="E182" s="36"/>
      <c r="F182" s="137"/>
      <c r="G182" s="142"/>
      <c r="H182" s="82">
        <v>250</v>
      </c>
    </row>
    <row r="183" spans="1:8" ht="12.75">
      <c r="A183" s="35">
        <v>5539</v>
      </c>
      <c r="B183" s="136"/>
      <c r="C183" s="36" t="s">
        <v>204</v>
      </c>
      <c r="D183" s="40"/>
      <c r="E183" s="36"/>
      <c r="F183" s="137"/>
      <c r="G183" s="142"/>
      <c r="H183" s="82"/>
    </row>
    <row r="184" spans="1:8" ht="12.75">
      <c r="A184" s="101">
        <v>5540</v>
      </c>
      <c r="B184" s="143"/>
      <c r="C184" s="80" t="s">
        <v>205</v>
      </c>
      <c r="D184" s="144"/>
      <c r="E184" s="80"/>
      <c r="F184" s="145"/>
      <c r="G184" s="142"/>
      <c r="H184" s="38"/>
    </row>
    <row r="185" spans="1:8" ht="13.5" thickBot="1">
      <c r="A185" s="101">
        <v>5549</v>
      </c>
      <c r="B185" s="143"/>
      <c r="C185" s="80" t="s">
        <v>206</v>
      </c>
      <c r="D185" s="144"/>
      <c r="E185" s="80"/>
      <c r="F185" s="145"/>
      <c r="G185" s="146"/>
      <c r="H185" s="132"/>
    </row>
    <row r="186" spans="1:8" ht="13.5" thickBot="1">
      <c r="A186" s="31">
        <v>6</v>
      </c>
      <c r="B186" s="32" t="s">
        <v>207</v>
      </c>
      <c r="C186" s="32"/>
      <c r="D186" s="32"/>
      <c r="E186" s="32"/>
      <c r="F186" s="32"/>
      <c r="G186" s="33">
        <f>G187+G199</f>
        <v>879887</v>
      </c>
      <c r="H186" s="34">
        <f>H187+H199</f>
        <v>198856.5</v>
      </c>
    </row>
    <row r="187" spans="1:8" ht="12.75">
      <c r="A187" s="147">
        <v>60</v>
      </c>
      <c r="B187" s="148"/>
      <c r="C187" s="148" t="s">
        <v>208</v>
      </c>
      <c r="D187" s="148"/>
      <c r="E187" s="148"/>
      <c r="F187" s="148"/>
      <c r="G187" s="149">
        <f>G188+G196+G198</f>
        <v>704763</v>
      </c>
      <c r="H187" s="149">
        <f>H188+H196+H198</f>
        <v>114410.27</v>
      </c>
    </row>
    <row r="188" spans="1:8" ht="12.75">
      <c r="A188" s="92">
        <v>601</v>
      </c>
      <c r="B188" s="94"/>
      <c r="C188" s="36"/>
      <c r="D188" s="36" t="s">
        <v>209</v>
      </c>
      <c r="E188" s="36"/>
      <c r="F188" s="36"/>
      <c r="G188" s="81">
        <v>113242</v>
      </c>
      <c r="H188" s="150">
        <f>SUM(H189:H195)</f>
        <v>114398</v>
      </c>
    </row>
    <row r="189" spans="1:8" ht="12.75">
      <c r="A189" s="92">
        <v>601000</v>
      </c>
      <c r="B189" s="94"/>
      <c r="C189" s="36"/>
      <c r="D189" s="36"/>
      <c r="E189" s="36" t="s">
        <v>210</v>
      </c>
      <c r="F189" s="36"/>
      <c r="G189" s="151"/>
      <c r="H189" s="100">
        <v>110602</v>
      </c>
    </row>
    <row r="190" spans="1:8" ht="12.75">
      <c r="A190" s="92">
        <v>601010</v>
      </c>
      <c r="B190" s="94"/>
      <c r="C190" s="36"/>
      <c r="D190" s="36"/>
      <c r="E190" s="36" t="s">
        <v>12</v>
      </c>
      <c r="F190" s="36"/>
      <c r="G190" s="151"/>
      <c r="H190" s="100"/>
    </row>
    <row r="191" spans="1:8" ht="12.75">
      <c r="A191" s="92">
        <v>601060</v>
      </c>
      <c r="B191" s="94"/>
      <c r="C191" s="36"/>
      <c r="D191" s="36"/>
      <c r="E191" s="36" t="s">
        <v>211</v>
      </c>
      <c r="F191" s="36"/>
      <c r="G191" s="151"/>
      <c r="H191" s="100"/>
    </row>
    <row r="192" spans="1:8" ht="12.75">
      <c r="A192" s="92">
        <v>601070</v>
      </c>
      <c r="B192" s="94"/>
      <c r="C192" s="36"/>
      <c r="D192" s="36"/>
      <c r="E192" s="36" t="s">
        <v>212</v>
      </c>
      <c r="F192" s="36"/>
      <c r="G192" s="151"/>
      <c r="H192" s="100">
        <v>3796</v>
      </c>
    </row>
    <row r="193" spans="1:8" s="102" customFormat="1" ht="12.75">
      <c r="A193" s="101">
        <v>601080</v>
      </c>
      <c r="B193" s="80"/>
      <c r="C193" s="80"/>
      <c r="D193" s="80"/>
      <c r="E193" s="80" t="s">
        <v>213</v>
      </c>
      <c r="F193" s="80"/>
      <c r="G193" s="152"/>
      <c r="H193" s="98"/>
    </row>
    <row r="194" spans="1:8" s="102" customFormat="1" ht="12.75">
      <c r="A194" s="92">
        <v>601090</v>
      </c>
      <c r="B194" s="94"/>
      <c r="C194" s="80"/>
      <c r="D194" s="80"/>
      <c r="E194" s="80" t="s">
        <v>134</v>
      </c>
      <c r="F194" s="80"/>
      <c r="G194" s="151"/>
      <c r="H194" s="100"/>
    </row>
    <row r="195" spans="1:8" s="102" customFormat="1" ht="12.75">
      <c r="A195" s="92">
        <v>601095</v>
      </c>
      <c r="B195" s="94"/>
      <c r="C195" s="80"/>
      <c r="D195" s="80"/>
      <c r="E195" s="80" t="s">
        <v>214</v>
      </c>
      <c r="F195" s="80"/>
      <c r="G195" s="153"/>
      <c r="H195" s="98"/>
    </row>
    <row r="196" spans="1:8" s="102" customFormat="1" ht="12.75">
      <c r="A196" s="101">
        <v>608</v>
      </c>
      <c r="B196" s="80"/>
      <c r="C196" s="80"/>
      <c r="D196" s="80" t="s">
        <v>215</v>
      </c>
      <c r="E196" s="80"/>
      <c r="F196" s="80"/>
      <c r="G196" s="37">
        <v>591521</v>
      </c>
      <c r="H196" s="38">
        <v>12.27</v>
      </c>
    </row>
    <row r="197" spans="1:8" s="102" customFormat="1" ht="12.75">
      <c r="A197" s="101">
        <v>608099</v>
      </c>
      <c r="B197" s="80"/>
      <c r="C197" s="80"/>
      <c r="D197" s="80"/>
      <c r="E197" s="80" t="s">
        <v>216</v>
      </c>
      <c r="F197" s="80"/>
      <c r="G197" s="81">
        <v>591521</v>
      </c>
      <c r="H197" s="154"/>
    </row>
    <row r="198" spans="1:8" s="102" customFormat="1" ht="12.75">
      <c r="A198" s="101">
        <v>609</v>
      </c>
      <c r="B198" s="80"/>
      <c r="C198" s="80"/>
      <c r="D198" s="80" t="s">
        <v>217</v>
      </c>
      <c r="E198" s="80"/>
      <c r="F198" s="80"/>
      <c r="G198" s="81"/>
      <c r="H198" s="98"/>
    </row>
    <row r="199" spans="1:8" ht="12.75">
      <c r="A199" s="72">
        <v>65</v>
      </c>
      <c r="B199" s="73"/>
      <c r="C199" s="73" t="s">
        <v>218</v>
      </c>
      <c r="D199" s="73"/>
      <c r="E199" s="73"/>
      <c r="F199" s="73"/>
      <c r="G199" s="155">
        <v>175124</v>
      </c>
      <c r="H199" s="156">
        <f>H200+H201+H202+H203+H204</f>
        <v>84446.23</v>
      </c>
    </row>
    <row r="200" spans="1:8" ht="12.75">
      <c r="A200" s="92">
        <v>6500</v>
      </c>
      <c r="B200" s="94"/>
      <c r="C200" s="94"/>
      <c r="D200" s="94" t="s">
        <v>219</v>
      </c>
      <c r="E200" s="94"/>
      <c r="F200" s="94"/>
      <c r="G200" s="151"/>
      <c r="H200" s="100"/>
    </row>
    <row r="201" spans="1:8" ht="12.75">
      <c r="A201" s="35">
        <v>6501</v>
      </c>
      <c r="B201" s="36"/>
      <c r="C201" s="94"/>
      <c r="D201" s="94" t="s">
        <v>220</v>
      </c>
      <c r="E201" s="36"/>
      <c r="F201" s="36"/>
      <c r="G201" s="157"/>
      <c r="H201" s="98">
        <v>82057.65</v>
      </c>
    </row>
    <row r="202" spans="1:8" ht="12.75">
      <c r="A202" s="35">
        <v>6502</v>
      </c>
      <c r="B202" s="36"/>
      <c r="C202" s="94"/>
      <c r="D202" s="94" t="s">
        <v>221</v>
      </c>
      <c r="E202" s="36"/>
      <c r="F202" s="36"/>
      <c r="G202" s="157"/>
      <c r="H202" s="98">
        <v>2388.58</v>
      </c>
    </row>
    <row r="203" spans="1:8" ht="12.75">
      <c r="A203" s="35">
        <v>6503</v>
      </c>
      <c r="B203" s="36"/>
      <c r="C203" s="94"/>
      <c r="D203" s="94" t="s">
        <v>222</v>
      </c>
      <c r="E203" s="36"/>
      <c r="F203" s="36"/>
      <c r="G203" s="57"/>
      <c r="H203" s="38"/>
    </row>
    <row r="204" spans="1:8" ht="13.5" thickBot="1">
      <c r="A204" s="158"/>
      <c r="B204" s="11"/>
      <c r="C204" s="159"/>
      <c r="D204" s="159"/>
      <c r="E204" s="11"/>
      <c r="F204" s="11"/>
      <c r="G204" s="57"/>
      <c r="H204" s="38"/>
    </row>
    <row r="205" spans="1:8" ht="13.5" thickBot="1">
      <c r="A205" s="31">
        <v>15</v>
      </c>
      <c r="B205" s="32" t="s">
        <v>223</v>
      </c>
      <c r="C205" s="32"/>
      <c r="D205" s="46"/>
      <c r="E205" s="32"/>
      <c r="F205" s="32"/>
      <c r="G205" s="33">
        <f>G206+G213+G214+G215</f>
        <v>523200</v>
      </c>
      <c r="H205" s="34">
        <f>H206+H213+H214+H215</f>
        <v>202337.96</v>
      </c>
    </row>
    <row r="206" spans="1:8" ht="12.75">
      <c r="A206" s="160">
        <v>155</v>
      </c>
      <c r="B206" s="48"/>
      <c r="C206" s="161" t="s">
        <v>224</v>
      </c>
      <c r="D206" s="162"/>
      <c r="E206" s="48"/>
      <c r="F206" s="48"/>
      <c r="G206" s="49">
        <v>523200</v>
      </c>
      <c r="H206" s="60">
        <f>H207+H208+H209+H210+H211+H212</f>
        <v>202337.96</v>
      </c>
    </row>
    <row r="207" spans="1:8" ht="12.75">
      <c r="A207" s="163">
        <v>1550</v>
      </c>
      <c r="B207" s="36"/>
      <c r="C207" s="164"/>
      <c r="D207" s="165" t="s">
        <v>225</v>
      </c>
      <c r="E207" s="36"/>
      <c r="F207" s="36"/>
      <c r="G207" s="55"/>
      <c r="H207" s="38"/>
    </row>
    <row r="208" spans="1:8" ht="12.75">
      <c r="A208" s="163">
        <v>1551</v>
      </c>
      <c r="B208" s="36"/>
      <c r="C208" s="164"/>
      <c r="D208" s="165" t="s">
        <v>226</v>
      </c>
      <c r="E208" s="36"/>
      <c r="F208" s="36"/>
      <c r="G208" s="55"/>
      <c r="H208" s="38">
        <v>161660</v>
      </c>
    </row>
    <row r="209" spans="1:8" ht="12.75">
      <c r="A209" s="163">
        <v>1554</v>
      </c>
      <c r="B209" s="36"/>
      <c r="C209" s="164"/>
      <c r="D209" s="165" t="s">
        <v>227</v>
      </c>
      <c r="E209" s="36"/>
      <c r="F209" s="36"/>
      <c r="G209" s="55"/>
      <c r="H209" s="38">
        <v>40677.96</v>
      </c>
    </row>
    <row r="210" spans="1:8" ht="12.75">
      <c r="A210" s="163">
        <v>1555</v>
      </c>
      <c r="B210" s="36"/>
      <c r="C210" s="164"/>
      <c r="D210" s="165" t="s">
        <v>228</v>
      </c>
      <c r="E210" s="36"/>
      <c r="F210" s="36"/>
      <c r="G210" s="55"/>
      <c r="H210" s="38"/>
    </row>
    <row r="211" spans="1:8" ht="12.75">
      <c r="A211" s="163">
        <v>1556</v>
      </c>
      <c r="B211" s="36"/>
      <c r="C211" s="164"/>
      <c r="D211" s="165" t="s">
        <v>229</v>
      </c>
      <c r="E211" s="36"/>
      <c r="F211" s="36"/>
      <c r="G211" s="55"/>
      <c r="H211" s="38"/>
    </row>
    <row r="212" spans="1:8" ht="12.75">
      <c r="A212" s="163">
        <v>1557</v>
      </c>
      <c r="B212" s="36"/>
      <c r="C212" s="164"/>
      <c r="D212" s="165" t="s">
        <v>230</v>
      </c>
      <c r="E212" s="36"/>
      <c r="F212" s="36"/>
      <c r="G212" s="55"/>
      <c r="H212" s="38"/>
    </row>
    <row r="213" spans="1:8" ht="12.75">
      <c r="A213" s="163">
        <v>156</v>
      </c>
      <c r="B213" s="36"/>
      <c r="C213" s="164" t="s">
        <v>231</v>
      </c>
      <c r="D213" s="165"/>
      <c r="E213" s="36"/>
      <c r="F213" s="36"/>
      <c r="G213" s="166"/>
      <c r="H213" s="82"/>
    </row>
    <row r="214" spans="1:8" ht="12.75">
      <c r="A214" s="163">
        <v>157</v>
      </c>
      <c r="B214" s="36"/>
      <c r="C214" s="165" t="s">
        <v>232</v>
      </c>
      <c r="D214" s="165"/>
      <c r="E214" s="36"/>
      <c r="F214" s="36"/>
      <c r="G214" s="166"/>
      <c r="H214" s="82"/>
    </row>
    <row r="215" spans="1:8" ht="13.5" thickBot="1">
      <c r="A215" s="163">
        <v>158</v>
      </c>
      <c r="B215" s="36"/>
      <c r="C215" s="167" t="s">
        <v>233</v>
      </c>
      <c r="D215" s="165"/>
      <c r="E215" s="36"/>
      <c r="F215" s="36"/>
      <c r="G215" s="168"/>
      <c r="H215" s="82"/>
    </row>
    <row r="216" spans="1:8" ht="13.5" thickBot="1">
      <c r="A216" s="31"/>
      <c r="B216" s="32" t="s">
        <v>234</v>
      </c>
      <c r="C216" s="32"/>
      <c r="D216" s="46"/>
      <c r="E216" s="32"/>
      <c r="F216" s="32"/>
      <c r="G216" s="33">
        <f>G11-G126</f>
        <v>410168</v>
      </c>
      <c r="H216" s="169">
        <f>H11-H126</f>
        <v>2284258.219999999</v>
      </c>
    </row>
    <row r="217" spans="1:8" ht="13.5" thickBot="1">
      <c r="A217" s="31"/>
      <c r="B217" s="32" t="s">
        <v>235</v>
      </c>
      <c r="C217" s="32"/>
      <c r="D217" s="46"/>
      <c r="E217" s="32"/>
      <c r="F217" s="32"/>
      <c r="G217" s="33">
        <f>(-1)*G216</f>
        <v>-410168</v>
      </c>
      <c r="H217" s="169">
        <f>H218+H223+H228+H235+H243</f>
        <v>-2284258.2199999997</v>
      </c>
    </row>
    <row r="218" spans="1:8" ht="12.75">
      <c r="A218" s="170" t="s">
        <v>236</v>
      </c>
      <c r="B218" s="48" t="s">
        <v>237</v>
      </c>
      <c r="C218" s="48"/>
      <c r="D218" s="171"/>
      <c r="E218" s="48"/>
      <c r="F218" s="48"/>
      <c r="G218" s="49"/>
      <c r="H218" s="172">
        <f>SUM(H219:H222)</f>
        <v>0</v>
      </c>
    </row>
    <row r="219" spans="1:8" ht="12.75">
      <c r="A219" s="35" t="s">
        <v>238</v>
      </c>
      <c r="B219" s="36"/>
      <c r="C219" s="36" t="s">
        <v>239</v>
      </c>
      <c r="D219" s="56"/>
      <c r="E219" s="36"/>
      <c r="F219" s="36"/>
      <c r="G219" s="55"/>
      <c r="H219" s="38"/>
    </row>
    <row r="220" spans="1:8" ht="12.75">
      <c r="A220" s="35" t="s">
        <v>240</v>
      </c>
      <c r="B220" s="36"/>
      <c r="C220" s="36" t="s">
        <v>241</v>
      </c>
      <c r="D220" s="56"/>
      <c r="E220" s="36"/>
      <c r="F220" s="36"/>
      <c r="G220" s="55"/>
      <c r="H220" s="38"/>
    </row>
    <row r="221" spans="1:8" ht="12.75">
      <c r="A221" s="35" t="s">
        <v>242</v>
      </c>
      <c r="B221" s="36"/>
      <c r="C221" s="36" t="s">
        <v>243</v>
      </c>
      <c r="D221" s="36"/>
      <c r="E221" s="36"/>
      <c r="F221" s="36"/>
      <c r="G221" s="55"/>
      <c r="H221" s="38"/>
    </row>
    <row r="222" spans="1:8" ht="12.75">
      <c r="A222" s="72" t="s">
        <v>244</v>
      </c>
      <c r="B222" s="73"/>
      <c r="C222" s="73" t="s">
        <v>245</v>
      </c>
      <c r="D222" s="173"/>
      <c r="E222" s="73"/>
      <c r="F222" s="73"/>
      <c r="G222" s="55"/>
      <c r="H222" s="38"/>
    </row>
    <row r="223" spans="1:8" ht="12.75">
      <c r="A223" s="174" t="s">
        <v>246</v>
      </c>
      <c r="B223" s="36" t="s">
        <v>247</v>
      </c>
      <c r="C223" s="36"/>
      <c r="D223" s="56"/>
      <c r="E223" s="36"/>
      <c r="F223" s="36"/>
      <c r="G223" s="175"/>
      <c r="H223" s="176">
        <f>SUM(H224:H227)</f>
        <v>0</v>
      </c>
    </row>
    <row r="224" spans="1:8" ht="12.75">
      <c r="A224" s="35" t="s">
        <v>248</v>
      </c>
      <c r="B224" s="36"/>
      <c r="C224" s="36" t="s">
        <v>249</v>
      </c>
      <c r="D224" s="56"/>
      <c r="E224" s="36"/>
      <c r="F224" s="36"/>
      <c r="G224" s="55"/>
      <c r="H224" s="38"/>
    </row>
    <row r="225" spans="1:8" ht="12.75">
      <c r="A225" s="35" t="s">
        <v>250</v>
      </c>
      <c r="B225" s="36"/>
      <c r="C225" s="36" t="s">
        <v>251</v>
      </c>
      <c r="D225" s="56"/>
      <c r="E225" s="36"/>
      <c r="F225" s="36"/>
      <c r="G225" s="55"/>
      <c r="H225" s="38"/>
    </row>
    <row r="226" spans="1:8" ht="12.75">
      <c r="A226" s="35" t="s">
        <v>252</v>
      </c>
      <c r="B226" s="36"/>
      <c r="C226" s="36" t="s">
        <v>253</v>
      </c>
      <c r="D226" s="36"/>
      <c r="E226" s="36"/>
      <c r="F226" s="36"/>
      <c r="G226" s="55"/>
      <c r="H226" s="38"/>
    </row>
    <row r="227" spans="1:8" ht="12.75">
      <c r="A227" s="72" t="s">
        <v>254</v>
      </c>
      <c r="B227" s="73"/>
      <c r="C227" s="73" t="s">
        <v>255</v>
      </c>
      <c r="D227" s="173"/>
      <c r="E227" s="73"/>
      <c r="F227" s="73"/>
      <c r="G227" s="177"/>
      <c r="H227" s="124"/>
    </row>
    <row r="228" spans="1:8" ht="12.75">
      <c r="A228" s="174" t="s">
        <v>256</v>
      </c>
      <c r="B228" s="36" t="s">
        <v>257</v>
      </c>
      <c r="C228" s="36"/>
      <c r="D228" s="56"/>
      <c r="E228" s="36"/>
      <c r="F228" s="36"/>
      <c r="G228" s="178">
        <f>G229+G230+G231+G232+G233+G234</f>
        <v>0</v>
      </c>
      <c r="H228" s="183">
        <f>H229+H230+H231+H232+H233+H234</f>
        <v>0</v>
      </c>
    </row>
    <row r="229" spans="1:8" ht="12.75">
      <c r="A229" s="35" t="s">
        <v>258</v>
      </c>
      <c r="B229" s="36"/>
      <c r="C229" s="36" t="s">
        <v>259</v>
      </c>
      <c r="D229" s="56"/>
      <c r="E229" s="36"/>
      <c r="F229" s="36"/>
      <c r="G229" s="166"/>
      <c r="H229" s="82"/>
    </row>
    <row r="230" spans="1:8" ht="12.75">
      <c r="A230" s="174" t="s">
        <v>260</v>
      </c>
      <c r="B230" s="36"/>
      <c r="C230" s="36" t="s">
        <v>261</v>
      </c>
      <c r="D230" s="56"/>
      <c r="E230" s="36"/>
      <c r="F230" s="36"/>
      <c r="G230" s="166"/>
      <c r="H230" s="82"/>
    </row>
    <row r="231" spans="1:8" ht="12.75">
      <c r="A231" s="174" t="s">
        <v>262</v>
      </c>
      <c r="B231" s="36"/>
      <c r="C231" s="36" t="s">
        <v>263</v>
      </c>
      <c r="D231" s="56"/>
      <c r="E231" s="36"/>
      <c r="F231" s="36"/>
      <c r="G231" s="166"/>
      <c r="H231" s="82"/>
    </row>
    <row r="232" spans="1:8" ht="12.75">
      <c r="A232" s="35" t="s">
        <v>264</v>
      </c>
      <c r="B232" s="36"/>
      <c r="C232" s="36" t="s">
        <v>265</v>
      </c>
      <c r="D232" s="56"/>
      <c r="E232" s="36"/>
      <c r="F232" s="36"/>
      <c r="G232" s="166"/>
      <c r="H232" s="82"/>
    </row>
    <row r="233" spans="1:8" ht="12.75">
      <c r="A233" s="174" t="s">
        <v>266</v>
      </c>
      <c r="B233" s="36"/>
      <c r="C233" s="36" t="s">
        <v>267</v>
      </c>
      <c r="D233" s="56"/>
      <c r="E233" s="36"/>
      <c r="F233" s="36"/>
      <c r="G233" s="166"/>
      <c r="H233" s="82"/>
    </row>
    <row r="234" spans="1:8" ht="12.75">
      <c r="A234" s="179" t="s">
        <v>268</v>
      </c>
      <c r="B234" s="73"/>
      <c r="C234" s="73" t="s">
        <v>269</v>
      </c>
      <c r="D234" s="173"/>
      <c r="E234" s="73"/>
      <c r="F234" s="73"/>
      <c r="G234" s="180"/>
      <c r="H234" s="181"/>
    </row>
    <row r="235" spans="1:8" ht="12.75">
      <c r="A235" s="174" t="s">
        <v>270</v>
      </c>
      <c r="B235" s="36" t="s">
        <v>271</v>
      </c>
      <c r="C235" s="36"/>
      <c r="D235" s="56"/>
      <c r="E235" s="36"/>
      <c r="F235" s="36"/>
      <c r="G235" s="182">
        <f>G236+G237+G238+G239+G240+G241+G242</f>
        <v>-2325739</v>
      </c>
      <c r="H235" s="183">
        <f>H236+H237+H238+H239+H240+H241+H242</f>
        <v>-1356681.18</v>
      </c>
    </row>
    <row r="236" spans="1:8" ht="12.75">
      <c r="A236" s="35" t="s">
        <v>272</v>
      </c>
      <c r="B236" s="36"/>
      <c r="C236" s="36" t="s">
        <v>273</v>
      </c>
      <c r="D236" s="56"/>
      <c r="E236" s="36"/>
      <c r="F236" s="36"/>
      <c r="G236" s="166"/>
      <c r="H236" s="82"/>
    </row>
    <row r="237" spans="1:8" ht="12.75">
      <c r="A237" s="174" t="s">
        <v>274</v>
      </c>
      <c r="B237" s="36"/>
      <c r="C237" s="36" t="s">
        <v>275</v>
      </c>
      <c r="D237" s="56"/>
      <c r="E237" s="36"/>
      <c r="F237" s="36"/>
      <c r="G237" s="166"/>
      <c r="H237" s="82"/>
    </row>
    <row r="238" spans="1:8" ht="12.75">
      <c r="A238" s="174" t="s">
        <v>276</v>
      </c>
      <c r="B238" s="36"/>
      <c r="C238" s="36" t="s">
        <v>277</v>
      </c>
      <c r="D238" s="56"/>
      <c r="E238" s="36"/>
      <c r="F238" s="36"/>
      <c r="G238" s="166"/>
      <c r="H238" s="82"/>
    </row>
    <row r="239" spans="1:8" ht="12.75">
      <c r="A239" s="35" t="s">
        <v>278</v>
      </c>
      <c r="B239" s="36"/>
      <c r="C239" s="36" t="s">
        <v>279</v>
      </c>
      <c r="D239" s="56"/>
      <c r="E239" s="36"/>
      <c r="F239" s="36"/>
      <c r="G239" s="166"/>
      <c r="H239" s="82"/>
    </row>
    <row r="240" spans="1:8" ht="12.75">
      <c r="A240" s="174" t="s">
        <v>280</v>
      </c>
      <c r="B240" s="36"/>
      <c r="C240" s="36" t="s">
        <v>281</v>
      </c>
      <c r="D240" s="56"/>
      <c r="E240" s="36"/>
      <c r="F240" s="36"/>
      <c r="G240" s="166">
        <v>-2325739</v>
      </c>
      <c r="H240" s="82">
        <v>-1356681.18</v>
      </c>
    </row>
    <row r="241" spans="1:8" ht="12.75">
      <c r="A241" s="174" t="s">
        <v>282</v>
      </c>
      <c r="B241" s="36"/>
      <c r="C241" s="36" t="s">
        <v>283</v>
      </c>
      <c r="D241" s="36"/>
      <c r="E241" s="36"/>
      <c r="F241" s="36"/>
      <c r="G241" s="166"/>
      <c r="H241" s="82"/>
    </row>
    <row r="242" spans="1:8" ht="13.5" thickBot="1">
      <c r="A242" s="184" t="s">
        <v>284</v>
      </c>
      <c r="B242" s="42"/>
      <c r="C242" s="42" t="s">
        <v>285</v>
      </c>
      <c r="D242" s="42"/>
      <c r="E242" s="42"/>
      <c r="F242" s="42"/>
      <c r="G242" s="168"/>
      <c r="H242" s="132"/>
    </row>
    <row r="243" spans="1:8" ht="13.5" thickBot="1">
      <c r="A243" s="138">
        <v>1001</v>
      </c>
      <c r="B243" s="139" t="s">
        <v>286</v>
      </c>
      <c r="C243" s="139"/>
      <c r="D243" s="139"/>
      <c r="E243" s="139"/>
      <c r="F243" s="139"/>
      <c r="G243" s="185">
        <f>G217-G218-G223-G228-G235</f>
        <v>1915571</v>
      </c>
      <c r="H243" s="186">
        <v>-927577.04</v>
      </c>
    </row>
    <row r="244" spans="1:8" ht="13.5" thickBot="1">
      <c r="A244" s="31"/>
      <c r="B244" s="32" t="s">
        <v>287</v>
      </c>
      <c r="C244" s="32"/>
      <c r="D244" s="46"/>
      <c r="E244" s="32"/>
      <c r="F244" s="32"/>
      <c r="G244" s="107">
        <f>G245+G253+G254+G258+G277+G283+G294+G301+G327+G341</f>
        <v>33008602</v>
      </c>
      <c r="H244" s="34">
        <f>H245+H253+H254+H258+H277+H283+H294+H301+H327+H341</f>
        <v>19499931.6</v>
      </c>
    </row>
    <row r="245" spans="1:8" ht="13.5" thickBot="1">
      <c r="A245" s="187" t="s">
        <v>288</v>
      </c>
      <c r="B245" s="32" t="s">
        <v>289</v>
      </c>
      <c r="C245" s="32"/>
      <c r="D245" s="188"/>
      <c r="E245" s="188"/>
      <c r="F245" s="188"/>
      <c r="G245" s="189">
        <f>SUM(G246:G252)</f>
        <v>4941918</v>
      </c>
      <c r="H245" s="190">
        <f>SUM(H246:H252)</f>
        <v>2734387.73</v>
      </c>
    </row>
    <row r="246" spans="1:8" ht="12.75">
      <c r="A246" s="174" t="s">
        <v>290</v>
      </c>
      <c r="B246" s="36" t="s">
        <v>291</v>
      </c>
      <c r="C246" s="36"/>
      <c r="D246" s="40"/>
      <c r="E246" s="40"/>
      <c r="F246" s="40"/>
      <c r="G246" s="191">
        <v>425368</v>
      </c>
      <c r="H246" s="192">
        <v>223900</v>
      </c>
    </row>
    <row r="247" spans="1:8" ht="12.75">
      <c r="A247" s="174" t="s">
        <v>292</v>
      </c>
      <c r="B247" s="36" t="s">
        <v>293</v>
      </c>
      <c r="C247" s="36"/>
      <c r="D247" s="40"/>
      <c r="E247" s="40"/>
      <c r="F247" s="40"/>
      <c r="G247" s="191">
        <v>3603907</v>
      </c>
      <c r="H247" s="192">
        <v>2294138.7</v>
      </c>
    </row>
    <row r="248" spans="1:8" ht="12.75">
      <c r="A248" s="174" t="s">
        <v>294</v>
      </c>
      <c r="B248" s="36" t="s">
        <v>295</v>
      </c>
      <c r="C248" s="36"/>
      <c r="D248" s="40"/>
      <c r="E248" s="40"/>
      <c r="F248" s="40"/>
      <c r="G248" s="191"/>
      <c r="H248" s="192"/>
    </row>
    <row r="249" spans="1:8" ht="12.75">
      <c r="A249" s="193" t="s">
        <v>296</v>
      </c>
      <c r="B249" s="80" t="s">
        <v>216</v>
      </c>
      <c r="C249" s="80"/>
      <c r="D249" s="144"/>
      <c r="E249" s="144"/>
      <c r="F249" s="144"/>
      <c r="G249" s="191">
        <v>591521</v>
      </c>
      <c r="H249" s="194"/>
    </row>
    <row r="250" spans="1:8" ht="12.75">
      <c r="A250" s="174" t="s">
        <v>297</v>
      </c>
      <c r="B250" s="36" t="s">
        <v>298</v>
      </c>
      <c r="C250" s="36"/>
      <c r="D250" s="40"/>
      <c r="E250" s="40"/>
      <c r="F250" s="40"/>
      <c r="G250" s="191">
        <v>145998</v>
      </c>
      <c r="H250" s="192">
        <v>131902.8</v>
      </c>
    </row>
    <row r="251" spans="1:8" ht="12.75">
      <c r="A251" s="174" t="s">
        <v>299</v>
      </c>
      <c r="B251" s="36" t="s">
        <v>300</v>
      </c>
      <c r="C251" s="36"/>
      <c r="D251" s="40"/>
      <c r="E251" s="40"/>
      <c r="F251" s="40"/>
      <c r="G251" s="195">
        <f>G199</f>
        <v>175124</v>
      </c>
      <c r="H251" s="196">
        <f>H199</f>
        <v>84446.23</v>
      </c>
    </row>
    <row r="252" spans="1:8" ht="13.5" thickBot="1">
      <c r="A252" s="197"/>
      <c r="B252" s="42" t="s">
        <v>301</v>
      </c>
      <c r="C252" s="198"/>
      <c r="D252" s="199"/>
      <c r="E252" s="43"/>
      <c r="F252" s="43"/>
      <c r="G252" s="200"/>
      <c r="H252" s="201"/>
    </row>
    <row r="253" spans="1:8" ht="13.5" thickBot="1">
      <c r="A253" s="187" t="s">
        <v>302</v>
      </c>
      <c r="B253" s="32" t="s">
        <v>303</v>
      </c>
      <c r="C253" s="32"/>
      <c r="D253" s="188"/>
      <c r="E253" s="188"/>
      <c r="F253" s="188"/>
      <c r="G253" s="202"/>
      <c r="H253" s="203"/>
    </row>
    <row r="254" spans="1:8" ht="13.5" thickBot="1">
      <c r="A254" s="187" t="s">
        <v>304</v>
      </c>
      <c r="B254" s="32" t="s">
        <v>305</v>
      </c>
      <c r="C254" s="188"/>
      <c r="D254" s="188"/>
      <c r="E254" s="188"/>
      <c r="F254" s="188"/>
      <c r="G254" s="189">
        <f>SUM(G255:G257)</f>
        <v>8455</v>
      </c>
      <c r="H254" s="204">
        <f>SUM(H255:H257)</f>
        <v>646.57</v>
      </c>
    </row>
    <row r="255" spans="1:8" ht="12.75">
      <c r="A255" s="174" t="s">
        <v>306</v>
      </c>
      <c r="B255" s="36" t="s">
        <v>307</v>
      </c>
      <c r="C255" s="40"/>
      <c r="D255" s="40"/>
      <c r="E255" s="40"/>
      <c r="F255" s="40"/>
      <c r="G255" s="191">
        <v>8455</v>
      </c>
      <c r="H255" s="192">
        <v>646.57</v>
      </c>
    </row>
    <row r="256" spans="1:8" ht="12.75">
      <c r="A256" s="174" t="s">
        <v>308</v>
      </c>
      <c r="B256" s="36" t="s">
        <v>309</v>
      </c>
      <c r="C256" s="40"/>
      <c r="D256" s="40"/>
      <c r="E256" s="40"/>
      <c r="F256" s="40"/>
      <c r="G256" s="191"/>
      <c r="H256" s="192"/>
    </row>
    <row r="257" spans="1:8" ht="13.5" thickBot="1">
      <c r="A257" s="197"/>
      <c r="B257" s="42" t="s">
        <v>310</v>
      </c>
      <c r="C257" s="199"/>
      <c r="D257" s="43"/>
      <c r="E257" s="43"/>
      <c r="F257" s="43"/>
      <c r="G257" s="200"/>
      <c r="H257" s="201"/>
    </row>
    <row r="258" spans="1:8" ht="13.5" thickBot="1">
      <c r="A258" s="187" t="s">
        <v>311</v>
      </c>
      <c r="B258" s="32" t="s">
        <v>312</v>
      </c>
      <c r="C258" s="188"/>
      <c r="D258" s="188"/>
      <c r="E258" s="188"/>
      <c r="F258" s="188"/>
      <c r="G258" s="189">
        <f>SUM(G259:G276)</f>
        <v>4404989</v>
      </c>
      <c r="H258" s="263">
        <f>SUM(H259:H276)</f>
        <v>2628191.7800000003</v>
      </c>
    </row>
    <row r="259" spans="1:8" s="206" customFormat="1" ht="12.75">
      <c r="A259" s="193" t="s">
        <v>313</v>
      </c>
      <c r="B259" s="80" t="s">
        <v>314</v>
      </c>
      <c r="C259" s="144"/>
      <c r="D259" s="205"/>
      <c r="E259" s="205"/>
      <c r="F259" s="205"/>
      <c r="G259" s="267"/>
      <c r="H259" s="268"/>
    </row>
    <row r="260" spans="1:8" ht="12.75">
      <c r="A260" s="174" t="s">
        <v>315</v>
      </c>
      <c r="B260" s="36" t="s">
        <v>316</v>
      </c>
      <c r="C260" s="40"/>
      <c r="D260" s="40"/>
      <c r="E260" s="40"/>
      <c r="F260" s="40"/>
      <c r="G260" s="191">
        <v>782038</v>
      </c>
      <c r="H260" s="192">
        <v>434732.44</v>
      </c>
    </row>
    <row r="261" spans="1:8" ht="12.75">
      <c r="A261" s="174" t="s">
        <v>317</v>
      </c>
      <c r="B261" s="36" t="s">
        <v>318</v>
      </c>
      <c r="C261" s="40"/>
      <c r="D261" s="40"/>
      <c r="E261" s="40"/>
      <c r="F261" s="40"/>
      <c r="G261" s="191"/>
      <c r="H261" s="192"/>
    </row>
    <row r="262" spans="1:8" ht="12.75">
      <c r="A262" s="174" t="s">
        <v>319</v>
      </c>
      <c r="B262" s="36" t="s">
        <v>320</v>
      </c>
      <c r="C262" s="40"/>
      <c r="D262" s="40"/>
      <c r="E262" s="40"/>
      <c r="F262" s="40"/>
      <c r="G262" s="191">
        <v>405279</v>
      </c>
      <c r="H262" s="192">
        <v>311858.44</v>
      </c>
    </row>
    <row r="263" spans="1:8" ht="12.75">
      <c r="A263" s="174" t="s">
        <v>321</v>
      </c>
      <c r="B263" s="36" t="s">
        <v>322</v>
      </c>
      <c r="C263" s="40"/>
      <c r="D263" s="40"/>
      <c r="E263" s="40"/>
      <c r="F263" s="40"/>
      <c r="G263" s="191">
        <v>10000</v>
      </c>
      <c r="H263" s="192">
        <v>10000</v>
      </c>
    </row>
    <row r="264" spans="1:8" ht="12.75">
      <c r="A264" s="174" t="s">
        <v>323</v>
      </c>
      <c r="B264" s="36" t="s">
        <v>324</v>
      </c>
      <c r="C264" s="40"/>
      <c r="D264" s="40"/>
      <c r="E264" s="40"/>
      <c r="F264" s="40"/>
      <c r="G264" s="191"/>
      <c r="H264" s="192"/>
    </row>
    <row r="265" spans="1:8" ht="12.75">
      <c r="A265" s="174" t="s">
        <v>325</v>
      </c>
      <c r="B265" s="36" t="s">
        <v>326</v>
      </c>
      <c r="C265" s="40"/>
      <c r="D265" s="40"/>
      <c r="E265" s="40"/>
      <c r="F265" s="40"/>
      <c r="G265" s="191"/>
      <c r="H265" s="192"/>
    </row>
    <row r="266" spans="1:8" ht="12.75">
      <c r="A266" s="174" t="s">
        <v>327</v>
      </c>
      <c r="B266" s="90" t="s">
        <v>328</v>
      </c>
      <c r="C266" s="40"/>
      <c r="D266" s="40"/>
      <c r="E266" s="40"/>
      <c r="F266" s="40"/>
      <c r="G266" s="191">
        <v>1762603</v>
      </c>
      <c r="H266" s="192">
        <v>1002668.3</v>
      </c>
    </row>
    <row r="267" spans="1:8" ht="12.75">
      <c r="A267" s="174" t="s">
        <v>329</v>
      </c>
      <c r="B267" s="36" t="s">
        <v>330</v>
      </c>
      <c r="C267" s="40"/>
      <c r="D267" s="40"/>
      <c r="E267" s="40"/>
      <c r="F267" s="40"/>
      <c r="G267" s="191"/>
      <c r="H267" s="192"/>
    </row>
    <row r="268" spans="1:8" ht="12.75">
      <c r="A268" s="174" t="s">
        <v>331</v>
      </c>
      <c r="B268" s="36" t="s">
        <v>332</v>
      </c>
      <c r="C268" s="40"/>
      <c r="D268" s="40"/>
      <c r="E268" s="40"/>
      <c r="F268" s="40"/>
      <c r="G268" s="191"/>
      <c r="H268" s="192"/>
    </row>
    <row r="269" spans="1:8" ht="12.75">
      <c r="A269" s="174" t="s">
        <v>333</v>
      </c>
      <c r="B269" s="36" t="s">
        <v>334</v>
      </c>
      <c r="C269" s="40"/>
      <c r="D269" s="40"/>
      <c r="E269" s="40"/>
      <c r="F269" s="40"/>
      <c r="G269" s="191"/>
      <c r="H269" s="192"/>
    </row>
    <row r="270" spans="1:8" ht="12.75">
      <c r="A270" s="174" t="s">
        <v>335</v>
      </c>
      <c r="B270" s="36" t="s">
        <v>336</v>
      </c>
      <c r="C270" s="40"/>
      <c r="D270" s="40"/>
      <c r="E270" s="40"/>
      <c r="F270" s="40"/>
      <c r="G270" s="191"/>
      <c r="H270" s="192"/>
    </row>
    <row r="271" spans="1:8" ht="12.75">
      <c r="A271" s="174" t="s">
        <v>337</v>
      </c>
      <c r="B271" s="36" t="s">
        <v>338</v>
      </c>
      <c r="C271" s="40"/>
      <c r="D271" s="40"/>
      <c r="E271" s="40"/>
      <c r="F271" s="40"/>
      <c r="G271" s="191"/>
      <c r="H271" s="192"/>
    </row>
    <row r="272" spans="1:8" ht="12.75">
      <c r="A272" s="174" t="s">
        <v>339</v>
      </c>
      <c r="B272" s="36" t="s">
        <v>340</v>
      </c>
      <c r="C272" s="40"/>
      <c r="D272" s="40"/>
      <c r="E272" s="40"/>
      <c r="F272" s="40"/>
      <c r="G272" s="191"/>
      <c r="H272" s="192"/>
    </row>
    <row r="273" spans="1:8" ht="12.75">
      <c r="A273" s="174" t="s">
        <v>341</v>
      </c>
      <c r="B273" s="36" t="s">
        <v>342</v>
      </c>
      <c r="C273" s="40"/>
      <c r="D273" s="40"/>
      <c r="E273" s="40"/>
      <c r="F273" s="40"/>
      <c r="G273" s="191">
        <v>20000</v>
      </c>
      <c r="H273" s="192">
        <v>20000</v>
      </c>
    </row>
    <row r="274" spans="1:8" ht="12.75">
      <c r="A274" s="174" t="s">
        <v>343</v>
      </c>
      <c r="B274" s="36" t="s">
        <v>344</v>
      </c>
      <c r="C274" s="40"/>
      <c r="D274" s="40"/>
      <c r="E274" s="40"/>
      <c r="F274" s="40"/>
      <c r="G274" s="191"/>
      <c r="H274" s="192"/>
    </row>
    <row r="275" spans="1:8" ht="12.75">
      <c r="A275" s="174" t="s">
        <v>345</v>
      </c>
      <c r="B275" s="36" t="s">
        <v>346</v>
      </c>
      <c r="C275" s="40"/>
      <c r="D275" s="40"/>
      <c r="E275" s="40"/>
      <c r="F275" s="40"/>
      <c r="G275" s="191">
        <v>1425069</v>
      </c>
      <c r="H275" s="192">
        <v>848932.6</v>
      </c>
    </row>
    <row r="276" spans="1:8" ht="13.5" thickBot="1">
      <c r="A276" s="35"/>
      <c r="B276" s="36" t="s">
        <v>347</v>
      </c>
      <c r="C276" s="40"/>
      <c r="D276" s="40"/>
      <c r="E276" s="40"/>
      <c r="F276" s="40"/>
      <c r="G276" s="207"/>
      <c r="H276" s="192"/>
    </row>
    <row r="277" spans="1:8" ht="13.5" thickBot="1">
      <c r="A277" s="187" t="s">
        <v>348</v>
      </c>
      <c r="B277" s="32" t="s">
        <v>349</v>
      </c>
      <c r="C277" s="188"/>
      <c r="D277" s="188"/>
      <c r="E277" s="188"/>
      <c r="F277" s="188"/>
      <c r="G277" s="189">
        <f>SUM(G278:G282)</f>
        <v>1058768</v>
      </c>
      <c r="H277" s="204">
        <f>SUM(H278:H282)</f>
        <v>562378.84</v>
      </c>
    </row>
    <row r="278" spans="1:8" ht="12.75">
      <c r="A278" s="174" t="s">
        <v>350</v>
      </c>
      <c r="B278" s="36" t="s">
        <v>351</v>
      </c>
      <c r="C278" s="40"/>
      <c r="D278" s="40"/>
      <c r="E278" s="40"/>
      <c r="F278" s="40"/>
      <c r="G278" s="191">
        <v>74120</v>
      </c>
      <c r="H278" s="192">
        <v>34533.85</v>
      </c>
    </row>
    <row r="279" spans="1:8" ht="12.75">
      <c r="A279" s="174" t="s">
        <v>352</v>
      </c>
      <c r="B279" s="36" t="s">
        <v>353</v>
      </c>
      <c r="C279" s="40"/>
      <c r="D279" s="40"/>
      <c r="E279" s="40"/>
      <c r="F279" s="40"/>
      <c r="G279" s="191"/>
      <c r="H279" s="192"/>
    </row>
    <row r="280" spans="1:8" ht="12.75">
      <c r="A280" s="174" t="s">
        <v>354</v>
      </c>
      <c r="B280" s="36" t="s">
        <v>355</v>
      </c>
      <c r="C280" s="40"/>
      <c r="D280" s="40"/>
      <c r="E280" s="40"/>
      <c r="F280" s="40"/>
      <c r="G280" s="191"/>
      <c r="H280" s="192"/>
    </row>
    <row r="281" spans="1:8" ht="12.75">
      <c r="A281" s="174" t="s">
        <v>356</v>
      </c>
      <c r="B281" s="40" t="s">
        <v>357</v>
      </c>
      <c r="C281" s="40"/>
      <c r="D281" s="40"/>
      <c r="E281" s="40"/>
      <c r="F281" s="40"/>
      <c r="G281" s="191">
        <v>647915</v>
      </c>
      <c r="H281" s="192">
        <v>295552.13</v>
      </c>
    </row>
    <row r="282" spans="1:8" ht="13.5" thickBot="1">
      <c r="A282" s="197"/>
      <c r="B282" s="42" t="s">
        <v>358</v>
      </c>
      <c r="C282" s="199"/>
      <c r="D282" s="43"/>
      <c r="E282" s="43"/>
      <c r="F282" s="43"/>
      <c r="G282" s="200">
        <v>336733</v>
      </c>
      <c r="H282" s="201">
        <v>232292.86</v>
      </c>
    </row>
    <row r="283" spans="1:8" ht="13.5" thickBot="1">
      <c r="A283" s="187" t="s">
        <v>359</v>
      </c>
      <c r="B283" s="32" t="s">
        <v>360</v>
      </c>
      <c r="C283" s="188"/>
      <c r="D283" s="188"/>
      <c r="E283" s="188"/>
      <c r="F283" s="188"/>
      <c r="G283" s="189">
        <f>SUM(G284:G293)</f>
        <v>3484938</v>
      </c>
      <c r="H283" s="190">
        <f>SUM(H284:H293)</f>
        <v>1905435.1400000001</v>
      </c>
    </row>
    <row r="284" spans="1:8" ht="12.75">
      <c r="A284" s="174" t="s">
        <v>361</v>
      </c>
      <c r="B284" s="36" t="s">
        <v>362</v>
      </c>
      <c r="C284" s="40"/>
      <c r="D284" s="40"/>
      <c r="E284" s="40"/>
      <c r="F284" s="40"/>
      <c r="G284" s="191">
        <v>259767</v>
      </c>
      <c r="H284" s="192">
        <v>140233</v>
      </c>
    </row>
    <row r="285" spans="1:8" ht="12.75">
      <c r="A285" s="174" t="s">
        <v>363</v>
      </c>
      <c r="B285" s="36" t="s">
        <v>364</v>
      </c>
      <c r="C285" s="40"/>
      <c r="D285" s="40"/>
      <c r="E285" s="40"/>
      <c r="F285" s="40"/>
      <c r="G285" s="191">
        <v>286108</v>
      </c>
      <c r="H285" s="192">
        <v>169025</v>
      </c>
    </row>
    <row r="286" spans="1:8" ht="12.75">
      <c r="A286" s="174" t="s">
        <v>365</v>
      </c>
      <c r="B286" s="36" t="s">
        <v>366</v>
      </c>
      <c r="C286" s="40"/>
      <c r="D286" s="40"/>
      <c r="E286" s="40"/>
      <c r="F286" s="40"/>
      <c r="G286" s="191">
        <v>2252354</v>
      </c>
      <c r="H286" s="192">
        <v>1175902</v>
      </c>
    </row>
    <row r="287" spans="1:8" ht="12.75">
      <c r="A287" s="174" t="s">
        <v>367</v>
      </c>
      <c r="B287" s="36" t="s">
        <v>368</v>
      </c>
      <c r="C287" s="40"/>
      <c r="D287" s="40"/>
      <c r="E287" s="40"/>
      <c r="F287" s="40"/>
      <c r="G287" s="191">
        <v>234487</v>
      </c>
      <c r="H287" s="192">
        <v>139999.14</v>
      </c>
    </row>
    <row r="288" spans="1:8" ht="12.75">
      <c r="A288" s="174" t="s">
        <v>369</v>
      </c>
      <c r="B288" s="36" t="s">
        <v>370</v>
      </c>
      <c r="C288" s="40"/>
      <c r="D288" s="40"/>
      <c r="E288" s="40"/>
      <c r="F288" s="40"/>
      <c r="G288" s="191"/>
      <c r="H288" s="192"/>
    </row>
    <row r="289" spans="1:8" ht="12.75">
      <c r="A289" s="174" t="s">
        <v>371</v>
      </c>
      <c r="B289" s="36" t="s">
        <v>372</v>
      </c>
      <c r="C289" s="40"/>
      <c r="D289" s="40"/>
      <c r="E289" s="40"/>
      <c r="F289" s="40"/>
      <c r="G289" s="191">
        <v>316062</v>
      </c>
      <c r="H289" s="192">
        <v>200000</v>
      </c>
    </row>
    <row r="290" spans="1:8" ht="12.75">
      <c r="A290" s="174" t="s">
        <v>373</v>
      </c>
      <c r="B290" s="36" t="s">
        <v>374</v>
      </c>
      <c r="C290" s="40"/>
      <c r="D290" s="40"/>
      <c r="E290" s="40"/>
      <c r="F290" s="40"/>
      <c r="G290" s="191">
        <v>16000</v>
      </c>
      <c r="H290" s="192">
        <v>15615</v>
      </c>
    </row>
    <row r="291" spans="1:8" ht="12.75">
      <c r="A291" s="174" t="s">
        <v>375</v>
      </c>
      <c r="B291" s="36" t="s">
        <v>376</v>
      </c>
      <c r="C291" s="40"/>
      <c r="D291" s="40"/>
      <c r="E291" s="40"/>
      <c r="F291" s="40"/>
      <c r="G291" s="191">
        <v>120160</v>
      </c>
      <c r="H291" s="192">
        <v>64661</v>
      </c>
    </row>
    <row r="292" spans="1:8" ht="12.75">
      <c r="A292" s="174" t="s">
        <v>377</v>
      </c>
      <c r="B292" s="36" t="s">
        <v>378</v>
      </c>
      <c r="C292" s="40"/>
      <c r="D292" s="40"/>
      <c r="E292" s="40"/>
      <c r="F292" s="40"/>
      <c r="G292" s="191"/>
      <c r="H292" s="192"/>
    </row>
    <row r="293" spans="1:8" ht="13.5" thickBot="1">
      <c r="A293" s="197"/>
      <c r="B293" s="42" t="s">
        <v>379</v>
      </c>
      <c r="C293" s="208"/>
      <c r="D293" s="208"/>
      <c r="E293" s="208"/>
      <c r="F293" s="208"/>
      <c r="G293" s="191"/>
      <c r="H293" s="192"/>
    </row>
    <row r="294" spans="1:8" ht="13.5" thickBot="1">
      <c r="A294" s="187" t="s">
        <v>380</v>
      </c>
      <c r="B294" s="32" t="s">
        <v>381</v>
      </c>
      <c r="C294" s="188"/>
      <c r="D294" s="188"/>
      <c r="E294" s="188"/>
      <c r="F294" s="188"/>
      <c r="G294" s="189">
        <f>SUM(G295:G300)</f>
        <v>31950</v>
      </c>
      <c r="H294" s="190">
        <f>SUM(H295:H300)</f>
        <v>21859.99</v>
      </c>
    </row>
    <row r="295" spans="1:8" ht="12.75">
      <c r="A295" s="174" t="s">
        <v>382</v>
      </c>
      <c r="B295" s="36" t="s">
        <v>383</v>
      </c>
      <c r="C295" s="40"/>
      <c r="D295" s="40"/>
      <c r="E295" s="40"/>
      <c r="F295" s="40"/>
      <c r="G295" s="191"/>
      <c r="H295" s="192"/>
    </row>
    <row r="296" spans="1:8" ht="12.75">
      <c r="A296" s="174" t="s">
        <v>384</v>
      </c>
      <c r="B296" s="36" t="s">
        <v>385</v>
      </c>
      <c r="C296" s="40"/>
      <c r="D296" s="40"/>
      <c r="E296" s="40"/>
      <c r="F296" s="40"/>
      <c r="G296" s="191">
        <v>31950</v>
      </c>
      <c r="H296" s="192">
        <v>21859.99</v>
      </c>
    </row>
    <row r="297" spans="1:8" ht="12.75">
      <c r="A297" s="174" t="s">
        <v>386</v>
      </c>
      <c r="B297" s="36" t="s">
        <v>387</v>
      </c>
      <c r="C297" s="40"/>
      <c r="D297" s="40"/>
      <c r="E297" s="40"/>
      <c r="F297" s="40"/>
      <c r="G297" s="191"/>
      <c r="H297" s="192"/>
    </row>
    <row r="298" spans="1:8" ht="12.75">
      <c r="A298" s="174" t="s">
        <v>388</v>
      </c>
      <c r="B298" s="36" t="s">
        <v>389</v>
      </c>
      <c r="C298" s="40"/>
      <c r="D298" s="40"/>
      <c r="E298" s="40"/>
      <c r="F298" s="40"/>
      <c r="G298" s="191"/>
      <c r="H298" s="192"/>
    </row>
    <row r="299" spans="1:8" ht="12.75">
      <c r="A299" s="174" t="s">
        <v>390</v>
      </c>
      <c r="B299" s="36" t="s">
        <v>391</v>
      </c>
      <c r="C299" s="40"/>
      <c r="D299" s="40"/>
      <c r="E299" s="40"/>
      <c r="F299" s="40"/>
      <c r="G299" s="191"/>
      <c r="H299" s="192"/>
    </row>
    <row r="300" spans="1:8" ht="13.5" thickBot="1">
      <c r="A300" s="103"/>
      <c r="B300" s="42" t="s">
        <v>392</v>
      </c>
      <c r="C300" s="43"/>
      <c r="D300" s="43"/>
      <c r="E300" s="43"/>
      <c r="F300" s="43"/>
      <c r="G300" s="200"/>
      <c r="H300" s="201"/>
    </row>
    <row r="301" spans="1:8" ht="13.5" thickBot="1">
      <c r="A301" s="187" t="s">
        <v>393</v>
      </c>
      <c r="B301" s="32" t="s">
        <v>394</v>
      </c>
      <c r="C301" s="188"/>
      <c r="D301" s="188"/>
      <c r="E301" s="188"/>
      <c r="F301" s="188"/>
      <c r="G301" s="189">
        <f>SUM(G302:G326)</f>
        <v>4017061</v>
      </c>
      <c r="H301" s="190">
        <f>SUM(H302:H326)</f>
        <v>2488584.21</v>
      </c>
    </row>
    <row r="302" spans="1:8" ht="12.75">
      <c r="A302" s="170" t="s">
        <v>395</v>
      </c>
      <c r="B302" s="48" t="s">
        <v>396</v>
      </c>
      <c r="C302" s="209"/>
      <c r="D302" s="209"/>
      <c r="E302" s="209"/>
      <c r="F302" s="209"/>
      <c r="G302" s="210"/>
      <c r="H302" s="211"/>
    </row>
    <row r="303" spans="1:8" ht="12.75">
      <c r="A303" s="174" t="s">
        <v>397</v>
      </c>
      <c r="B303" s="36" t="s">
        <v>398</v>
      </c>
      <c r="C303" s="40"/>
      <c r="D303" s="40"/>
      <c r="E303" s="40"/>
      <c r="F303" s="40"/>
      <c r="G303" s="191"/>
      <c r="H303" s="192"/>
    </row>
    <row r="304" spans="1:8" ht="12.75">
      <c r="A304" s="174" t="s">
        <v>399</v>
      </c>
      <c r="B304" s="36" t="s">
        <v>400</v>
      </c>
      <c r="C304" s="40"/>
      <c r="D304" s="40"/>
      <c r="E304" s="40"/>
      <c r="F304" s="40"/>
      <c r="G304" s="191"/>
      <c r="H304" s="192"/>
    </row>
    <row r="305" spans="1:8" ht="12.75">
      <c r="A305" s="193" t="s">
        <v>401</v>
      </c>
      <c r="B305" s="80" t="s">
        <v>402</v>
      </c>
      <c r="C305" s="144"/>
      <c r="D305" s="144"/>
      <c r="E305" s="144"/>
      <c r="F305" s="144"/>
      <c r="G305" s="191"/>
      <c r="H305" s="192"/>
    </row>
    <row r="306" spans="1:8" ht="12.75">
      <c r="A306" s="174" t="s">
        <v>403</v>
      </c>
      <c r="B306" s="36" t="s">
        <v>404</v>
      </c>
      <c r="C306" s="40"/>
      <c r="D306" s="40"/>
      <c r="E306" s="40"/>
      <c r="F306" s="40"/>
      <c r="G306" s="191">
        <v>72128</v>
      </c>
      <c r="H306" s="192">
        <v>35685</v>
      </c>
    </row>
    <row r="307" spans="1:8" ht="12.75">
      <c r="A307" s="174" t="s">
        <v>405</v>
      </c>
      <c r="B307" s="36" t="s">
        <v>406</v>
      </c>
      <c r="C307" s="40"/>
      <c r="D307" s="40"/>
      <c r="E307" s="40"/>
      <c r="F307" s="40"/>
      <c r="G307" s="191">
        <v>85200</v>
      </c>
      <c r="H307" s="192">
        <v>75021</v>
      </c>
    </row>
    <row r="308" spans="1:8" ht="12.75">
      <c r="A308" s="193" t="s">
        <v>407</v>
      </c>
      <c r="B308" s="80" t="s">
        <v>408</v>
      </c>
      <c r="C308" s="144"/>
      <c r="D308" s="144"/>
      <c r="E308" s="144"/>
      <c r="F308" s="144"/>
      <c r="G308" s="191"/>
      <c r="H308" s="192"/>
    </row>
    <row r="309" spans="1:8" ht="12.75">
      <c r="A309" s="174" t="s">
        <v>409</v>
      </c>
      <c r="B309" s="36" t="s">
        <v>410</v>
      </c>
      <c r="C309" s="40"/>
      <c r="D309" s="40"/>
      <c r="E309" s="40"/>
      <c r="F309" s="40"/>
      <c r="G309" s="191"/>
      <c r="H309" s="192"/>
    </row>
    <row r="310" spans="1:8" ht="12.75">
      <c r="A310" s="174" t="s">
        <v>411</v>
      </c>
      <c r="B310" s="36" t="s">
        <v>412</v>
      </c>
      <c r="C310" s="40"/>
      <c r="D310" s="40"/>
      <c r="E310" s="40"/>
      <c r="F310" s="40"/>
      <c r="G310" s="191"/>
      <c r="H310" s="192"/>
    </row>
    <row r="311" spans="1:8" ht="12.75">
      <c r="A311" s="174" t="s">
        <v>413</v>
      </c>
      <c r="B311" s="36" t="s">
        <v>414</v>
      </c>
      <c r="C311" s="40"/>
      <c r="D311" s="40"/>
      <c r="E311" s="40"/>
      <c r="F311" s="40"/>
      <c r="G311" s="191">
        <v>1056269</v>
      </c>
      <c r="H311" s="192">
        <v>631881.09</v>
      </c>
    </row>
    <row r="312" spans="1:8" ht="12.75">
      <c r="A312" s="174" t="s">
        <v>415</v>
      </c>
      <c r="B312" s="36" t="s">
        <v>416</v>
      </c>
      <c r="C312" s="40"/>
      <c r="D312" s="40"/>
      <c r="E312" s="40"/>
      <c r="F312" s="40"/>
      <c r="G312" s="191">
        <v>1091338</v>
      </c>
      <c r="H312" s="192">
        <v>731134.68</v>
      </c>
    </row>
    <row r="313" spans="1:8" ht="12.75">
      <c r="A313" s="174" t="s">
        <v>417</v>
      </c>
      <c r="B313" s="36" t="s">
        <v>418</v>
      </c>
      <c r="C313" s="40"/>
      <c r="D313" s="40"/>
      <c r="E313" s="40"/>
      <c r="F313" s="40"/>
      <c r="G313" s="191">
        <v>722954</v>
      </c>
      <c r="H313" s="192">
        <v>408592.67</v>
      </c>
    </row>
    <row r="314" spans="1:8" ht="12.75">
      <c r="A314" s="174" t="s">
        <v>419</v>
      </c>
      <c r="B314" s="36" t="s">
        <v>420</v>
      </c>
      <c r="C314" s="40"/>
      <c r="D314" s="40"/>
      <c r="E314" s="40"/>
      <c r="F314" s="40"/>
      <c r="G314" s="191"/>
      <c r="H314" s="192"/>
    </row>
    <row r="315" spans="1:8" ht="12.75">
      <c r="A315" s="174" t="s">
        <v>421</v>
      </c>
      <c r="B315" s="36" t="s">
        <v>422</v>
      </c>
      <c r="C315" s="40"/>
      <c r="D315" s="40"/>
      <c r="E315" s="40"/>
      <c r="F315" s="40"/>
      <c r="G315" s="191"/>
      <c r="H315" s="192"/>
    </row>
    <row r="316" spans="1:8" ht="12.75">
      <c r="A316" s="174" t="s">
        <v>423</v>
      </c>
      <c r="B316" s="36" t="s">
        <v>424</v>
      </c>
      <c r="C316" s="40"/>
      <c r="D316" s="40"/>
      <c r="E316" s="40"/>
      <c r="F316" s="40"/>
      <c r="G316" s="191"/>
      <c r="H316" s="192"/>
    </row>
    <row r="317" spans="1:8" ht="12.75">
      <c r="A317" s="174" t="s">
        <v>425</v>
      </c>
      <c r="B317" s="36" t="s">
        <v>426</v>
      </c>
      <c r="C317" s="40"/>
      <c r="D317" s="40"/>
      <c r="E317" s="40"/>
      <c r="F317" s="40"/>
      <c r="G317" s="191"/>
      <c r="H317" s="192"/>
    </row>
    <row r="318" spans="1:8" ht="12.75">
      <c r="A318" s="174" t="s">
        <v>427</v>
      </c>
      <c r="B318" s="36" t="s">
        <v>428</v>
      </c>
      <c r="C318" s="40"/>
      <c r="D318" s="40"/>
      <c r="E318" s="40"/>
      <c r="F318" s="40"/>
      <c r="G318" s="191">
        <v>433260</v>
      </c>
      <c r="H318" s="192">
        <v>260748.56</v>
      </c>
    </row>
    <row r="319" spans="1:8" ht="12.75">
      <c r="A319" s="174" t="s">
        <v>429</v>
      </c>
      <c r="B319" s="36" t="s">
        <v>430</v>
      </c>
      <c r="C319" s="40"/>
      <c r="D319" s="40"/>
      <c r="E319" s="40"/>
      <c r="F319" s="40"/>
      <c r="G319" s="191">
        <v>79000</v>
      </c>
      <c r="H319" s="192"/>
    </row>
    <row r="320" spans="1:8" ht="12.75">
      <c r="A320" s="174" t="s">
        <v>431</v>
      </c>
      <c r="B320" s="36" t="s">
        <v>432</v>
      </c>
      <c r="C320" s="40"/>
      <c r="D320" s="40"/>
      <c r="E320" s="40"/>
      <c r="F320" s="40"/>
      <c r="G320" s="191"/>
      <c r="H320" s="192"/>
    </row>
    <row r="321" spans="1:8" ht="12.75">
      <c r="A321" s="174" t="s">
        <v>433</v>
      </c>
      <c r="B321" s="36" t="s">
        <v>434</v>
      </c>
      <c r="C321" s="40"/>
      <c r="D321" s="40"/>
      <c r="E321" s="40"/>
      <c r="F321" s="40"/>
      <c r="G321" s="191"/>
      <c r="H321" s="192"/>
    </row>
    <row r="322" spans="1:8" ht="12.75">
      <c r="A322" s="193" t="s">
        <v>435</v>
      </c>
      <c r="B322" s="80" t="s">
        <v>436</v>
      </c>
      <c r="C322" s="144"/>
      <c r="D322" s="144"/>
      <c r="E322" s="144"/>
      <c r="F322" s="144"/>
      <c r="G322" s="191"/>
      <c r="H322" s="192"/>
    </row>
    <row r="323" spans="1:8" ht="12.75">
      <c r="A323" s="174" t="s">
        <v>437</v>
      </c>
      <c r="B323" s="36" t="s">
        <v>438</v>
      </c>
      <c r="C323" s="40"/>
      <c r="D323" s="40"/>
      <c r="E323" s="40"/>
      <c r="F323" s="40"/>
      <c r="G323" s="191">
        <v>119629</v>
      </c>
      <c r="H323" s="192">
        <v>72363.6</v>
      </c>
    </row>
    <row r="324" spans="1:8" ht="12.75">
      <c r="A324" s="174" t="s">
        <v>439</v>
      </c>
      <c r="B324" s="36" t="s">
        <v>440</v>
      </c>
      <c r="C324" s="40"/>
      <c r="D324" s="40"/>
      <c r="E324" s="40"/>
      <c r="F324" s="40"/>
      <c r="G324" s="191"/>
      <c r="H324" s="192"/>
    </row>
    <row r="325" spans="1:8" ht="12.75">
      <c r="A325" s="174" t="s">
        <v>441</v>
      </c>
      <c r="B325" s="36" t="s">
        <v>442</v>
      </c>
      <c r="C325" s="40"/>
      <c r="D325" s="40"/>
      <c r="E325" s="40"/>
      <c r="F325" s="40"/>
      <c r="G325" s="191">
        <v>357283</v>
      </c>
      <c r="H325" s="192">
        <v>273157.61</v>
      </c>
    </row>
    <row r="326" spans="1:8" ht="13.5" thickBot="1">
      <c r="A326" s="197"/>
      <c r="B326" s="42" t="s">
        <v>443</v>
      </c>
      <c r="C326" s="43"/>
      <c r="D326" s="43"/>
      <c r="E326" s="43"/>
      <c r="F326" s="43"/>
      <c r="G326" s="200"/>
      <c r="H326" s="201"/>
    </row>
    <row r="327" spans="1:8" ht="13.5" thickBot="1">
      <c r="A327" s="187" t="s">
        <v>444</v>
      </c>
      <c r="B327" s="32" t="s">
        <v>445</v>
      </c>
      <c r="C327" s="188"/>
      <c r="D327" s="188"/>
      <c r="E327" s="188"/>
      <c r="F327" s="188"/>
      <c r="G327" s="189">
        <f>SUM(G328:G340)</f>
        <v>12000513</v>
      </c>
      <c r="H327" s="204">
        <f>SUM(H328:H340)</f>
        <v>7465341.089999999</v>
      </c>
    </row>
    <row r="328" spans="1:8" ht="12.75">
      <c r="A328" s="174" t="s">
        <v>446</v>
      </c>
      <c r="B328" s="36" t="s">
        <v>447</v>
      </c>
      <c r="C328" s="40"/>
      <c r="D328" s="40"/>
      <c r="E328" s="40"/>
      <c r="F328" s="40"/>
      <c r="G328" s="191">
        <v>4712418</v>
      </c>
      <c r="H328" s="192">
        <v>2680325.76</v>
      </c>
    </row>
    <row r="329" spans="1:8" ht="12.75">
      <c r="A329" s="193" t="s">
        <v>448</v>
      </c>
      <c r="B329" s="80" t="s">
        <v>449</v>
      </c>
      <c r="C329" s="144"/>
      <c r="D329" s="144"/>
      <c r="E329" s="144"/>
      <c r="F329" s="144"/>
      <c r="G329" s="191"/>
      <c r="H329" s="192"/>
    </row>
    <row r="330" spans="1:8" ht="12.75">
      <c r="A330" s="193" t="s">
        <v>450</v>
      </c>
      <c r="B330" s="80" t="s">
        <v>451</v>
      </c>
      <c r="C330" s="144"/>
      <c r="D330" s="144"/>
      <c r="E330" s="144"/>
      <c r="F330" s="144"/>
      <c r="G330" s="191"/>
      <c r="H330" s="192"/>
    </row>
    <row r="331" spans="1:8" ht="12.75">
      <c r="A331" s="193" t="s">
        <v>452</v>
      </c>
      <c r="B331" s="80" t="s">
        <v>453</v>
      </c>
      <c r="C331" s="144"/>
      <c r="D331" s="144"/>
      <c r="E331" s="144"/>
      <c r="F331" s="144"/>
      <c r="G331" s="191">
        <v>6643348</v>
      </c>
      <c r="H331" s="192">
        <v>4234772.27</v>
      </c>
    </row>
    <row r="332" spans="1:8" ht="12.75">
      <c r="A332" s="193" t="s">
        <v>454</v>
      </c>
      <c r="B332" s="80" t="s">
        <v>455</v>
      </c>
      <c r="C332" s="144"/>
      <c r="D332" s="144"/>
      <c r="E332" s="144"/>
      <c r="F332" s="144"/>
      <c r="G332" s="191"/>
      <c r="H332" s="192"/>
    </row>
    <row r="333" spans="1:8" ht="12.75">
      <c r="A333" s="174" t="s">
        <v>456</v>
      </c>
      <c r="B333" s="36" t="s">
        <v>457</v>
      </c>
      <c r="C333" s="40"/>
      <c r="D333" s="40"/>
      <c r="E333" s="40"/>
      <c r="F333" s="40"/>
      <c r="G333" s="191"/>
      <c r="H333" s="192"/>
    </row>
    <row r="334" spans="1:8" ht="12.75">
      <c r="A334" s="174" t="s">
        <v>458</v>
      </c>
      <c r="B334" s="36" t="s">
        <v>459</v>
      </c>
      <c r="C334" s="40"/>
      <c r="D334" s="40"/>
      <c r="E334" s="40"/>
      <c r="F334" s="40"/>
      <c r="G334" s="191"/>
      <c r="H334" s="192"/>
    </row>
    <row r="335" spans="1:8" ht="12.75">
      <c r="A335" s="174" t="s">
        <v>460</v>
      </c>
      <c r="B335" s="36" t="s">
        <v>461</v>
      </c>
      <c r="C335" s="40"/>
      <c r="D335" s="40"/>
      <c r="E335" s="40"/>
      <c r="F335" s="40"/>
      <c r="G335" s="191"/>
      <c r="H335" s="192"/>
    </row>
    <row r="336" spans="1:8" ht="12.75">
      <c r="A336" s="174" t="s">
        <v>462</v>
      </c>
      <c r="B336" s="36" t="s">
        <v>549</v>
      </c>
      <c r="C336" s="40"/>
      <c r="D336" s="40"/>
      <c r="E336" s="40"/>
      <c r="F336" s="40"/>
      <c r="G336" s="191"/>
      <c r="H336" s="192"/>
    </row>
    <row r="337" spans="1:8" ht="12.75">
      <c r="A337" s="174" t="s">
        <v>463</v>
      </c>
      <c r="B337" s="36" t="s">
        <v>464</v>
      </c>
      <c r="C337" s="40"/>
      <c r="D337" s="40"/>
      <c r="E337" s="40"/>
      <c r="F337" s="40"/>
      <c r="G337" s="191">
        <v>604747</v>
      </c>
      <c r="H337" s="192">
        <v>519636.06</v>
      </c>
    </row>
    <row r="338" spans="1:8" ht="12.75">
      <c r="A338" s="193" t="s">
        <v>465</v>
      </c>
      <c r="B338" s="144" t="s">
        <v>466</v>
      </c>
      <c r="C338" s="144"/>
      <c r="D338" s="144"/>
      <c r="E338" s="144"/>
      <c r="F338" s="144"/>
      <c r="G338" s="191">
        <v>40000</v>
      </c>
      <c r="H338" s="192">
        <v>30607</v>
      </c>
    </row>
    <row r="339" spans="1:8" ht="12.75">
      <c r="A339" s="193" t="s">
        <v>467</v>
      </c>
      <c r="B339" s="144" t="s">
        <v>468</v>
      </c>
      <c r="C339" s="144"/>
      <c r="D339" s="144"/>
      <c r="E339" s="144"/>
      <c r="F339" s="144"/>
      <c r="G339" s="191"/>
      <c r="H339" s="192"/>
    </row>
    <row r="340" spans="1:8" ht="13.5" thickBot="1">
      <c r="A340" s="197"/>
      <c r="B340" s="42" t="s">
        <v>469</v>
      </c>
      <c r="C340" s="199"/>
      <c r="D340" s="43"/>
      <c r="E340" s="43"/>
      <c r="F340" s="43"/>
      <c r="G340" s="212"/>
      <c r="H340" s="201"/>
    </row>
    <row r="341" spans="1:8" ht="13.5" thickBot="1">
      <c r="A341" s="187" t="s">
        <v>470</v>
      </c>
      <c r="B341" s="32" t="s">
        <v>471</v>
      </c>
      <c r="C341" s="188"/>
      <c r="D341" s="188"/>
      <c r="E341" s="188"/>
      <c r="F341" s="188"/>
      <c r="G341" s="189">
        <f>SUM(G342:G357)</f>
        <v>3060010</v>
      </c>
      <c r="H341" s="190">
        <f>SUM(H342:H357)</f>
        <v>1693106.25</v>
      </c>
    </row>
    <row r="342" spans="1:8" ht="12.75">
      <c r="A342" s="193" t="s">
        <v>472</v>
      </c>
      <c r="B342" s="80" t="s">
        <v>473</v>
      </c>
      <c r="C342" s="144"/>
      <c r="D342" s="144"/>
      <c r="E342" s="144"/>
      <c r="F342" s="144"/>
      <c r="G342" s="191"/>
      <c r="H342" s="192"/>
    </row>
    <row r="343" spans="1:8" ht="12.75">
      <c r="A343" s="174" t="s">
        <v>474</v>
      </c>
      <c r="B343" s="36" t="s">
        <v>475</v>
      </c>
      <c r="C343" s="40"/>
      <c r="D343" s="40"/>
      <c r="E343" s="40"/>
      <c r="F343" s="40"/>
      <c r="G343" s="191"/>
      <c r="H343" s="192"/>
    </row>
    <row r="344" spans="1:8" ht="12.75">
      <c r="A344" s="174" t="s">
        <v>476</v>
      </c>
      <c r="B344" s="36" t="s">
        <v>477</v>
      </c>
      <c r="C344" s="40"/>
      <c r="D344" s="40"/>
      <c r="E344" s="40"/>
      <c r="F344" s="40"/>
      <c r="G344" s="191">
        <v>357596</v>
      </c>
      <c r="H344" s="192">
        <v>35220.1</v>
      </c>
    </row>
    <row r="345" spans="1:8" ht="12.75">
      <c r="A345" s="174" t="s">
        <v>478</v>
      </c>
      <c r="B345" s="36" t="s">
        <v>479</v>
      </c>
      <c r="C345" s="40"/>
      <c r="D345" s="40"/>
      <c r="E345" s="40"/>
      <c r="F345" s="40"/>
      <c r="G345" s="191">
        <v>427414</v>
      </c>
      <c r="H345" s="192">
        <v>255376</v>
      </c>
    </row>
    <row r="346" spans="1:8" ht="12.75">
      <c r="A346" s="174" t="s">
        <v>480</v>
      </c>
      <c r="B346" s="36" t="s">
        <v>481</v>
      </c>
      <c r="C346" s="40"/>
      <c r="D346" s="40"/>
      <c r="E346" s="40"/>
      <c r="F346" s="40"/>
      <c r="G346" s="191"/>
      <c r="H346" s="192">
        <v>300</v>
      </c>
    </row>
    <row r="347" spans="1:8" ht="12.75">
      <c r="A347" s="193" t="s">
        <v>482</v>
      </c>
      <c r="B347" s="80" t="s">
        <v>483</v>
      </c>
      <c r="C347" s="144"/>
      <c r="D347" s="144"/>
      <c r="E347" s="144"/>
      <c r="F347" s="144"/>
      <c r="G347" s="191"/>
      <c r="H347" s="192"/>
    </row>
    <row r="348" spans="1:8" ht="12.75">
      <c r="A348" s="174" t="s">
        <v>484</v>
      </c>
      <c r="B348" s="36" t="s">
        <v>485</v>
      </c>
      <c r="C348" s="40"/>
      <c r="D348" s="40"/>
      <c r="E348" s="40"/>
      <c r="F348" s="40"/>
      <c r="G348" s="191"/>
      <c r="H348" s="192"/>
    </row>
    <row r="349" spans="1:8" ht="12.75">
      <c r="A349" s="174" t="s">
        <v>486</v>
      </c>
      <c r="B349" s="36" t="s">
        <v>487</v>
      </c>
      <c r="C349" s="40"/>
      <c r="D349" s="40"/>
      <c r="E349" s="40"/>
      <c r="F349" s="40"/>
      <c r="G349" s="191"/>
      <c r="H349" s="192"/>
    </row>
    <row r="350" spans="1:8" ht="12.75">
      <c r="A350" s="174" t="s">
        <v>488</v>
      </c>
      <c r="B350" s="36" t="s">
        <v>489</v>
      </c>
      <c r="C350" s="40"/>
      <c r="D350" s="40"/>
      <c r="E350" s="40"/>
      <c r="F350" s="40"/>
      <c r="G350" s="191">
        <v>527680</v>
      </c>
      <c r="H350" s="192">
        <v>201447</v>
      </c>
    </row>
    <row r="351" spans="1:8" ht="12.75">
      <c r="A351" s="174" t="s">
        <v>490</v>
      </c>
      <c r="B351" s="36" t="s">
        <v>491</v>
      </c>
      <c r="C351" s="40"/>
      <c r="D351" s="40"/>
      <c r="E351" s="40"/>
      <c r="F351" s="40"/>
      <c r="G351" s="191">
        <v>132277</v>
      </c>
      <c r="H351" s="192">
        <v>46305</v>
      </c>
    </row>
    <row r="352" spans="1:8" ht="12.75">
      <c r="A352" s="174" t="s">
        <v>492</v>
      </c>
      <c r="B352" s="36" t="s">
        <v>493</v>
      </c>
      <c r="C352" s="40"/>
      <c r="D352" s="40"/>
      <c r="E352" s="40"/>
      <c r="F352" s="40"/>
      <c r="G352" s="191"/>
      <c r="H352" s="192"/>
    </row>
    <row r="353" spans="1:8" ht="12.75">
      <c r="A353" s="174" t="s">
        <v>494</v>
      </c>
      <c r="B353" s="36" t="s">
        <v>495</v>
      </c>
      <c r="C353" s="40"/>
      <c r="D353" s="40"/>
      <c r="E353" s="40"/>
      <c r="F353" s="40"/>
      <c r="G353" s="191"/>
      <c r="H353" s="192"/>
    </row>
    <row r="354" spans="1:8" ht="12.75">
      <c r="A354" s="174" t="s">
        <v>496</v>
      </c>
      <c r="B354" s="40" t="s">
        <v>497</v>
      </c>
      <c r="C354" s="40"/>
      <c r="D354" s="40"/>
      <c r="E354" s="40"/>
      <c r="F354" s="40"/>
      <c r="G354" s="191">
        <v>722010</v>
      </c>
      <c r="H354" s="213">
        <v>607492.09</v>
      </c>
    </row>
    <row r="355" spans="1:8" ht="12.75">
      <c r="A355" s="174" t="s">
        <v>498</v>
      </c>
      <c r="B355" s="36" t="s">
        <v>499</v>
      </c>
      <c r="C355" s="40"/>
      <c r="D355" s="40"/>
      <c r="E355" s="40"/>
      <c r="F355" s="40"/>
      <c r="G355" s="191">
        <v>11977</v>
      </c>
      <c r="H355" s="192">
        <v>1277</v>
      </c>
    </row>
    <row r="356" spans="1:8" ht="12.75">
      <c r="A356" s="174" t="s">
        <v>500</v>
      </c>
      <c r="B356" s="36" t="s">
        <v>501</v>
      </c>
      <c r="C356" s="40"/>
      <c r="D356" s="40"/>
      <c r="E356" s="40"/>
      <c r="F356" s="40"/>
      <c r="G356" s="191">
        <v>881056</v>
      </c>
      <c r="H356" s="192">
        <v>545689.06</v>
      </c>
    </row>
    <row r="357" spans="1:8" ht="12.75">
      <c r="A357" s="197"/>
      <c r="B357" s="36" t="s">
        <v>502</v>
      </c>
      <c r="C357" s="40"/>
      <c r="D357" s="40"/>
      <c r="E357" s="40"/>
      <c r="F357" s="40"/>
      <c r="G357" s="191"/>
      <c r="H357" s="192"/>
    </row>
    <row r="358" spans="1:8" ht="13.5" thickBot="1">
      <c r="A358" s="103"/>
      <c r="B358" s="42"/>
      <c r="C358" s="43"/>
      <c r="D358" s="43"/>
      <c r="E358" s="43"/>
      <c r="F358" s="43"/>
      <c r="G358" s="214"/>
      <c r="H358" s="201"/>
    </row>
    <row r="359" spans="1:8" ht="13.5" thickBot="1">
      <c r="A359" s="35"/>
      <c r="B359" s="36"/>
      <c r="C359" s="40"/>
      <c r="D359" s="40"/>
      <c r="E359" s="40"/>
      <c r="F359" s="40"/>
      <c r="G359" s="215"/>
      <c r="H359" s="192"/>
    </row>
    <row r="360" spans="1:8" ht="23.25" thickBot="1">
      <c r="A360" s="216">
        <v>8</v>
      </c>
      <c r="B360" s="217"/>
      <c r="C360" s="218" t="s">
        <v>503</v>
      </c>
      <c r="D360" s="218"/>
      <c r="E360" s="219"/>
      <c r="F360" s="220"/>
      <c r="G360" s="221" t="s">
        <v>504</v>
      </c>
      <c r="H360" s="222" t="s">
        <v>505</v>
      </c>
    </row>
    <row r="361" spans="1:8" ht="12.75">
      <c r="A361" s="163">
        <v>81</v>
      </c>
      <c r="B361" s="223"/>
      <c r="C361" s="224" t="s">
        <v>506</v>
      </c>
      <c r="D361" s="164"/>
      <c r="E361" s="164"/>
      <c r="F361" s="137"/>
      <c r="G361" s="95">
        <f>G362+G363+G364+G365+G366+G367+G369</f>
        <v>9302950.96</v>
      </c>
      <c r="H361" s="60">
        <f>H362+H363+H364+H365+H366+H367+H369</f>
        <v>7946269.78</v>
      </c>
    </row>
    <row r="362" spans="1:8" ht="12.75">
      <c r="A362" s="163">
        <v>811</v>
      </c>
      <c r="B362" s="223"/>
      <c r="C362" s="164"/>
      <c r="D362" s="164" t="s">
        <v>507</v>
      </c>
      <c r="E362" s="165"/>
      <c r="F362" s="137"/>
      <c r="G362" s="37"/>
      <c r="H362" s="38"/>
    </row>
    <row r="363" spans="1:8" ht="12.75">
      <c r="A363" s="163">
        <v>812</v>
      </c>
      <c r="B363" s="223"/>
      <c r="C363" s="164"/>
      <c r="D363" s="164" t="s">
        <v>508</v>
      </c>
      <c r="E363" s="165"/>
      <c r="F363" s="137"/>
      <c r="G363" s="37"/>
      <c r="H363" s="38"/>
    </row>
    <row r="364" spans="1:8" ht="12.75">
      <c r="A364" s="163">
        <v>813</v>
      </c>
      <c r="B364" s="223"/>
      <c r="C364" s="164"/>
      <c r="D364" s="164" t="s">
        <v>509</v>
      </c>
      <c r="E364" s="165"/>
      <c r="F364" s="137"/>
      <c r="G364" s="37"/>
      <c r="H364" s="38"/>
    </row>
    <row r="365" spans="1:8" ht="12.75">
      <c r="A365" s="163">
        <v>814</v>
      </c>
      <c r="B365" s="223"/>
      <c r="C365" s="164"/>
      <c r="D365" s="164" t="s">
        <v>510</v>
      </c>
      <c r="E365" s="165"/>
      <c r="F365" s="137"/>
      <c r="G365" s="37"/>
      <c r="H365" s="38"/>
    </row>
    <row r="366" spans="1:8" ht="12.75">
      <c r="A366" s="163">
        <v>815</v>
      </c>
      <c r="B366" s="223"/>
      <c r="C366" s="164"/>
      <c r="D366" s="164" t="s">
        <v>511</v>
      </c>
      <c r="E366" s="165"/>
      <c r="F366" s="137"/>
      <c r="G366" s="37"/>
      <c r="H366" s="38"/>
    </row>
    <row r="367" spans="1:8" ht="12.75">
      <c r="A367" s="163">
        <v>816</v>
      </c>
      <c r="B367" s="223"/>
      <c r="C367" s="164"/>
      <c r="D367" s="164" t="s">
        <v>512</v>
      </c>
      <c r="E367" s="165"/>
      <c r="F367" s="137"/>
      <c r="G367" s="37">
        <v>9302950.96</v>
      </c>
      <c r="H367" s="38">
        <v>7946269.78</v>
      </c>
    </row>
    <row r="368" spans="1:8" ht="12.75">
      <c r="A368" s="225"/>
      <c r="B368" s="226"/>
      <c r="C368" s="227"/>
      <c r="D368" s="227"/>
      <c r="E368" s="228" t="s">
        <v>513</v>
      </c>
      <c r="F368" s="229"/>
      <c r="G368" s="37"/>
      <c r="H368" s="38"/>
    </row>
    <row r="369" spans="1:8" ht="12.75">
      <c r="A369" s="230">
        <v>817</v>
      </c>
      <c r="B369" s="231"/>
      <c r="C369" s="232"/>
      <c r="D369" s="232" t="s">
        <v>514</v>
      </c>
      <c r="E369" s="165"/>
      <c r="F369" s="233"/>
      <c r="G369" s="88"/>
      <c r="H369" s="124"/>
    </row>
    <row r="370" spans="1:8" ht="12.75">
      <c r="A370" s="163">
        <v>82</v>
      </c>
      <c r="B370" s="223"/>
      <c r="C370" s="224" t="s">
        <v>515</v>
      </c>
      <c r="D370" s="164"/>
      <c r="E370" s="234"/>
      <c r="F370" s="137"/>
      <c r="G370" s="235">
        <f>G371+G378+G379+G380+G381+G382+G383+G384</f>
        <v>4546580.76</v>
      </c>
      <c r="H370" s="236">
        <f>H371+H378+H379+H380+H381+H382+H383+H384</f>
        <v>6274157.800000001</v>
      </c>
    </row>
    <row r="371" spans="1:8" ht="12.75">
      <c r="A371" s="163">
        <v>821</v>
      </c>
      <c r="B371" s="223"/>
      <c r="C371" s="164"/>
      <c r="D371" s="164" t="s">
        <v>516</v>
      </c>
      <c r="E371" s="164"/>
      <c r="F371" s="137"/>
      <c r="G371" s="95">
        <f>SUM(G372:G373)</f>
        <v>3846580.76</v>
      </c>
      <c r="H371" s="85">
        <f>SUM(H372:H373)</f>
        <v>4774157.800000001</v>
      </c>
    </row>
    <row r="372" spans="1:8" ht="12.75">
      <c r="A372" s="163" t="s">
        <v>517</v>
      </c>
      <c r="B372" s="223"/>
      <c r="C372" s="164"/>
      <c r="D372" s="164"/>
      <c r="E372" s="164" t="s">
        <v>518</v>
      </c>
      <c r="F372" s="137"/>
      <c r="G372" s="37">
        <v>1408062</v>
      </c>
      <c r="H372" s="38">
        <v>1408062</v>
      </c>
    </row>
    <row r="373" spans="1:8" ht="12.75">
      <c r="A373" s="163" t="s">
        <v>519</v>
      </c>
      <c r="B373" s="223"/>
      <c r="C373" s="164"/>
      <c r="D373" s="164"/>
      <c r="E373" s="164" t="s">
        <v>520</v>
      </c>
      <c r="F373" s="137"/>
      <c r="G373" s="37">
        <v>2438518.76</v>
      </c>
      <c r="H373" s="38">
        <f>5249020.65-1882924.85</f>
        <v>3366095.8000000003</v>
      </c>
    </row>
    <row r="374" spans="1:8" ht="12.75">
      <c r="A374" s="163"/>
      <c r="B374" s="223"/>
      <c r="C374" s="164"/>
      <c r="D374" s="164"/>
      <c r="E374" s="237" t="s">
        <v>169</v>
      </c>
      <c r="F374" s="145" t="s">
        <v>521</v>
      </c>
      <c r="G374" s="37">
        <v>153299</v>
      </c>
      <c r="H374" s="38">
        <v>153299</v>
      </c>
    </row>
    <row r="375" spans="1:8" ht="12.75">
      <c r="A375" s="163"/>
      <c r="B375" s="223"/>
      <c r="C375" s="164"/>
      <c r="D375" s="164"/>
      <c r="E375" s="224"/>
      <c r="F375" s="145" t="s">
        <v>522</v>
      </c>
      <c r="G375" s="37"/>
      <c r="H375" s="38"/>
    </row>
    <row r="376" spans="1:8" ht="12.75">
      <c r="A376" s="163"/>
      <c r="B376" s="223"/>
      <c r="C376" s="164"/>
      <c r="D376" s="164"/>
      <c r="E376" s="224"/>
      <c r="F376" s="145" t="s">
        <v>523</v>
      </c>
      <c r="G376" s="37"/>
      <c r="H376" s="38"/>
    </row>
    <row r="377" spans="1:8" ht="12.75">
      <c r="A377" s="163"/>
      <c r="B377" s="223"/>
      <c r="C377" s="164"/>
      <c r="D377" s="164"/>
      <c r="E377" s="227"/>
      <c r="F377" s="229"/>
      <c r="G377" s="37"/>
      <c r="H377" s="38"/>
    </row>
    <row r="378" spans="1:8" ht="12.75">
      <c r="A378" s="163">
        <v>822</v>
      </c>
      <c r="B378" s="223"/>
      <c r="C378" s="164"/>
      <c r="D378" s="164" t="s">
        <v>524</v>
      </c>
      <c r="E378" s="164"/>
      <c r="F378" s="137"/>
      <c r="G378" s="37"/>
      <c r="H378" s="38"/>
    </row>
    <row r="379" spans="1:8" ht="12.75">
      <c r="A379" s="163">
        <v>823</v>
      </c>
      <c r="B379" s="223"/>
      <c r="C379" s="164"/>
      <c r="D379" s="164" t="s">
        <v>525</v>
      </c>
      <c r="E379" s="165"/>
      <c r="F379" s="137"/>
      <c r="G379" s="37"/>
      <c r="H379" s="38"/>
    </row>
    <row r="380" spans="1:8" ht="12.75">
      <c r="A380" s="163">
        <v>824</v>
      </c>
      <c r="B380" s="223"/>
      <c r="C380" s="164"/>
      <c r="D380" s="164" t="s">
        <v>526</v>
      </c>
      <c r="E380" s="165"/>
      <c r="F380" s="137"/>
      <c r="G380" s="37"/>
      <c r="H380" s="38"/>
    </row>
    <row r="381" spans="1:8" ht="12.75">
      <c r="A381" s="163">
        <v>825</v>
      </c>
      <c r="B381" s="223"/>
      <c r="C381" s="164"/>
      <c r="D381" s="164" t="s">
        <v>527</v>
      </c>
      <c r="E381" s="165"/>
      <c r="F381" s="137"/>
      <c r="G381" s="37"/>
      <c r="H381" s="38"/>
    </row>
    <row r="382" spans="1:8" ht="12.75">
      <c r="A382" s="163">
        <v>826</v>
      </c>
      <c r="B382" s="223"/>
      <c r="C382" s="164"/>
      <c r="D382" s="164" t="s">
        <v>528</v>
      </c>
      <c r="E382" s="165"/>
      <c r="F382" s="137"/>
      <c r="G382" s="37"/>
      <c r="H382" s="38"/>
    </row>
    <row r="383" spans="1:8" ht="12.75">
      <c r="A383" s="163">
        <v>827</v>
      </c>
      <c r="B383" s="223"/>
      <c r="C383" s="164"/>
      <c r="D383" s="164" t="s">
        <v>529</v>
      </c>
      <c r="E383" s="165"/>
      <c r="F383" s="137"/>
      <c r="G383" s="37">
        <v>700000</v>
      </c>
      <c r="H383" s="38">
        <v>1500000</v>
      </c>
    </row>
    <row r="384" spans="1:8" ht="13.5" thickBot="1">
      <c r="A384" s="238">
        <v>828</v>
      </c>
      <c r="B384" s="239"/>
      <c r="C384" s="167"/>
      <c r="D384" s="167" t="s">
        <v>530</v>
      </c>
      <c r="E384" s="240"/>
      <c r="F384" s="241"/>
      <c r="G384" s="44"/>
      <c r="H384" s="45"/>
    </row>
    <row r="385" spans="1:8" ht="12.75">
      <c r="A385" s="242" t="s">
        <v>531</v>
      </c>
      <c r="B385" s="243"/>
      <c r="C385" s="244"/>
      <c r="D385" s="244"/>
      <c r="E385" s="244"/>
      <c r="F385" s="245"/>
      <c r="G385" s="269">
        <f>G12+G24+G88+G100</f>
        <v>32806913</v>
      </c>
      <c r="H385" s="269">
        <f>H12+H24+H88+H100</f>
        <v>21205806</v>
      </c>
    </row>
    <row r="386" spans="1:8" ht="12.75">
      <c r="A386" s="40" t="s">
        <v>532</v>
      </c>
      <c r="B386" s="246"/>
      <c r="C386" s="246"/>
      <c r="D386" s="246"/>
      <c r="E386" s="246"/>
      <c r="F386" s="246"/>
      <c r="G386" s="271" t="s">
        <v>558</v>
      </c>
      <c r="H386" s="271"/>
    </row>
    <row r="387" spans="1:8" ht="12.75">
      <c r="A387" s="40" t="s">
        <v>533</v>
      </c>
      <c r="B387" s="246"/>
      <c r="C387" s="246"/>
      <c r="D387" s="246"/>
      <c r="E387" s="246"/>
      <c r="F387" s="246"/>
      <c r="G387" s="271"/>
      <c r="H387" s="271"/>
    </row>
    <row r="388" spans="1:8" ht="12.75">
      <c r="A388" s="247" t="s">
        <v>534</v>
      </c>
      <c r="B388" s="208"/>
      <c r="C388" s="208"/>
      <c r="D388" s="208"/>
      <c r="E388" s="208"/>
      <c r="F388" s="208"/>
      <c r="G388" s="270">
        <f>IF(G385&lt;&gt;0,(G216+G242)/G385*100,"")</f>
        <v>1.2502486899636063</v>
      </c>
      <c r="H388" s="270">
        <f>IF(H385&lt;&gt;0,(H216+H242)/H385*100,"")</f>
        <v>10.771852859542328</v>
      </c>
    </row>
    <row r="389" spans="1:8" ht="12.75">
      <c r="A389" s="248" t="s">
        <v>535</v>
      </c>
      <c r="B389" s="249"/>
      <c r="C389" s="249"/>
      <c r="D389" s="249"/>
      <c r="E389" s="249"/>
      <c r="F389" s="249"/>
      <c r="G389" s="250"/>
      <c r="H389" s="272"/>
    </row>
    <row r="390" spans="1:8" ht="12.75">
      <c r="A390" s="249"/>
      <c r="B390" s="249"/>
      <c r="C390" s="249"/>
      <c r="D390" s="249"/>
      <c r="E390" s="249"/>
      <c r="F390" s="249"/>
      <c r="G390" s="250"/>
      <c r="H390" s="272"/>
    </row>
    <row r="391" spans="1:8" ht="12.75">
      <c r="A391" s="265" t="s">
        <v>536</v>
      </c>
      <c r="B391" s="249"/>
      <c r="C391" s="249"/>
      <c r="D391" s="249"/>
      <c r="E391" s="249"/>
      <c r="F391" s="249"/>
      <c r="G391" s="252" t="str">
        <f>IF(ROUND(G199,2)=ROUND(G251,2),"OK",CONCATENATE("Vahe ",ROUND(G199-G251,2)))</f>
        <v>OK</v>
      </c>
      <c r="H391" s="252" t="str">
        <f>IF(ROUND(H199,2)=ROUND(H251,2),"OK",CONCATENATE("Vahe ",ROUND(H199-H251,2)))</f>
        <v>OK</v>
      </c>
    </row>
    <row r="392" spans="1:8" ht="12.75">
      <c r="A392" s="265"/>
      <c r="B392" s="249"/>
      <c r="C392" s="249"/>
      <c r="D392" s="249"/>
      <c r="E392" s="249"/>
      <c r="F392" s="249"/>
      <c r="G392" s="252"/>
      <c r="H392" s="272"/>
    </row>
    <row r="393" spans="1:8" ht="12.75">
      <c r="A393" s="265" t="s">
        <v>537</v>
      </c>
      <c r="B393" s="249"/>
      <c r="C393" s="249"/>
      <c r="D393" s="249"/>
      <c r="E393" s="249"/>
      <c r="F393" s="249"/>
      <c r="G393" s="253" t="str">
        <f>IF(ROUND(G132,2)=ROUND(G354,2),"OK",CONCATENATE("Vahe=",ROUND(G132-G354,2)))</f>
        <v>Vahe=-64711</v>
      </c>
      <c r="H393" s="253" t="str">
        <f>IF(ROUND(H132,2)=ROUND(H354,2),"OK",CONCATENATE("Vahe=",ROUND(H132-H354,2)))</f>
        <v>Vahe=-39011,14</v>
      </c>
    </row>
    <row r="394" spans="1:8" ht="12.75">
      <c r="A394" s="265"/>
      <c r="B394" s="249"/>
      <c r="C394" s="249"/>
      <c r="D394" s="249"/>
      <c r="E394" s="249"/>
      <c r="F394" s="249"/>
      <c r="G394" s="252"/>
      <c r="H394" s="272"/>
    </row>
    <row r="395" spans="1:8" ht="12.75">
      <c r="A395" s="265" t="s">
        <v>538</v>
      </c>
      <c r="B395" s="249"/>
      <c r="C395" s="249"/>
      <c r="D395" s="249"/>
      <c r="E395" s="249"/>
      <c r="F395" s="249"/>
      <c r="G395" s="252" t="str">
        <f>IF(ROUND(G371-H243,2)=ROUND(H371,2),"OK",CONCATENATE("Vahe=",ROUND(G371-H243-H371,2)))</f>
        <v>OK</v>
      </c>
      <c r="H395" s="272"/>
    </row>
    <row r="396" spans="1:8" ht="12.75">
      <c r="A396" s="265"/>
      <c r="B396" s="249"/>
      <c r="C396" s="249"/>
      <c r="D396" s="249"/>
      <c r="E396" s="249"/>
      <c r="F396" s="249"/>
      <c r="G396" s="252"/>
      <c r="H396" s="272"/>
    </row>
    <row r="397" spans="1:8" ht="12.75">
      <c r="A397" s="265" t="s">
        <v>539</v>
      </c>
      <c r="B397" s="265"/>
      <c r="C397" s="265"/>
      <c r="D397" s="249"/>
      <c r="E397" s="249"/>
      <c r="F397" s="249"/>
      <c r="G397" s="252" t="str">
        <f>IF(ROUND(G126,2)=ROUND(G244,2),"OK",CONCATENATE("Vahe=",ROUND(G126-G244,2)))</f>
        <v>OK</v>
      </c>
      <c r="H397" s="252" t="str">
        <f>IF(ROUND(H126,2)=ROUND(H244,2),"OK",CONCATENATE("Vahe=",ROUND(H126-H244,2)))</f>
        <v>OK</v>
      </c>
    </row>
    <row r="398" spans="1:8" ht="12.75">
      <c r="A398" s="265"/>
      <c r="B398" s="265"/>
      <c r="C398" s="265"/>
      <c r="D398" s="249"/>
      <c r="E398" s="249"/>
      <c r="F398" s="249"/>
      <c r="G398" s="252"/>
      <c r="H398" s="272"/>
    </row>
    <row r="399" spans="1:8" ht="12.75">
      <c r="A399" s="265" t="s">
        <v>540</v>
      </c>
      <c r="B399" s="265"/>
      <c r="C399" s="265"/>
      <c r="D399" s="249"/>
      <c r="E399" s="249"/>
      <c r="F399" s="249"/>
      <c r="G399" s="252" t="str">
        <f>IF(ROUND(G216,2)=ROUND((-G217),2),"OK",CONCATENATE("Vahe=",ROUND(G216+G217,2)))</f>
        <v>OK</v>
      </c>
      <c r="H399" s="252" t="str">
        <f>IF(ROUND(H216,2)=ROUND((-H217),2),"OK",CONCATENATE("Vahe=",ROUND(H216+H217,2)))</f>
        <v>OK</v>
      </c>
    </row>
    <row r="400" spans="1:8" ht="12.75">
      <c r="A400" s="251"/>
      <c r="B400" s="251"/>
      <c r="C400" s="251"/>
      <c r="G400" s="254"/>
      <c r="H400" s="272"/>
    </row>
    <row r="401" spans="1:8" ht="12.75">
      <c r="A401" s="251" t="s">
        <v>541</v>
      </c>
      <c r="B401" s="251"/>
      <c r="C401" s="251"/>
      <c r="G401" s="273" t="str">
        <f>IF(ROUND(G197,2)=ROUND(G249,2),"OK",CONCATENATE("Vahe",ROUND(G197-G249,2)))</f>
        <v>OK</v>
      </c>
      <c r="H401" s="273" t="str">
        <f>IF(ROUND(H197,2)=ROUND(H249,2),"OK",CONCATENATE("Vahe",ROUND(H197-H249,2)))</f>
        <v>OK</v>
      </c>
    </row>
    <row r="402" spans="1:8" ht="12.75">
      <c r="A402" s="251"/>
      <c r="B402" s="251"/>
      <c r="C402" s="251"/>
      <c r="G402" s="273"/>
      <c r="H402" s="272"/>
    </row>
    <row r="403" spans="1:8" ht="12.75">
      <c r="A403" s="251" t="s">
        <v>542</v>
      </c>
      <c r="B403" s="251"/>
      <c r="C403" s="251"/>
      <c r="D403" s="251"/>
      <c r="E403" s="251"/>
      <c r="F403" s="251"/>
      <c r="G403" s="255" t="str">
        <f>IF(ROUND(G366+H232+H239,2)=ROUND(H366,2),"OK",CONCATENATE("Vahe",ROUND(G366+H232+H239-H366,2)))</f>
        <v>OK</v>
      </c>
      <c r="H403" s="272"/>
    </row>
    <row r="404" spans="1:8" ht="12.75">
      <c r="A404" s="251"/>
      <c r="B404" s="251"/>
      <c r="C404" s="251"/>
      <c r="D404" s="251"/>
      <c r="E404" s="251"/>
      <c r="F404" s="251"/>
      <c r="G404" s="274"/>
      <c r="H404" s="272"/>
    </row>
    <row r="405" spans="1:8" ht="12.75">
      <c r="A405" s="251" t="s">
        <v>543</v>
      </c>
      <c r="B405" s="251"/>
      <c r="C405" s="251"/>
      <c r="D405" s="251"/>
      <c r="E405" s="251"/>
      <c r="F405" s="251"/>
      <c r="G405" s="255" t="str">
        <f>IF(ROUND(G367+H233+H240,2)=ROUND(H367,2),"OK",CONCATENATE("Vahe",ROUND(G367+H233+H240-H367,2)))</f>
        <v>OK</v>
      </c>
      <c r="H405" s="272"/>
    </row>
    <row r="406" spans="1:8" ht="12.75">
      <c r="A406" s="251"/>
      <c r="B406" s="251"/>
      <c r="C406" s="251"/>
      <c r="D406" s="251"/>
      <c r="E406" s="251"/>
      <c r="F406" s="251"/>
      <c r="G406" s="274"/>
      <c r="H406" s="272"/>
    </row>
    <row r="407" spans="1:8" ht="12.75">
      <c r="A407" s="251" t="s">
        <v>544</v>
      </c>
      <c r="B407" s="251"/>
      <c r="C407" s="251"/>
      <c r="D407" s="251"/>
      <c r="E407" s="251"/>
      <c r="F407" s="251"/>
      <c r="G407" s="255" t="str">
        <f>IF(ROUND(G369+H234+H241,2)=ROUND(H369,2),"OK",CONCATENATE("Vahe",ROUND(G369+H234+H241-H369,2)))</f>
        <v>OK</v>
      </c>
      <c r="H407" s="272"/>
    </row>
    <row r="408" spans="1:8" ht="12.75">
      <c r="A408" s="251"/>
      <c r="B408" s="251"/>
      <c r="C408" s="251"/>
      <c r="G408" s="273"/>
      <c r="H408" s="273"/>
    </row>
    <row r="409" spans="1:8" ht="12.75">
      <c r="A409" s="251" t="s">
        <v>545</v>
      </c>
      <c r="B409" s="251"/>
      <c r="C409" s="251"/>
      <c r="G409" s="257" t="str">
        <f>IF(ROUND(G365+H242,2)=ROUND(H365,2),"OK")</f>
        <v>OK</v>
      </c>
      <c r="H409" s="275"/>
    </row>
    <row r="410" spans="1:8" ht="12.75">
      <c r="A410" s="251"/>
      <c r="B410" s="251"/>
      <c r="C410" s="251"/>
      <c r="G410" s="276"/>
      <c r="H410" s="273"/>
    </row>
    <row r="411" spans="1:8" ht="12.75">
      <c r="A411" s="251" t="s">
        <v>546</v>
      </c>
      <c r="B411" s="251"/>
      <c r="C411" s="251"/>
      <c r="D411" s="251"/>
      <c r="E411" s="251"/>
      <c r="F411" s="251"/>
      <c r="G411" s="257" t="str">
        <f>IF(ROUND(G382-H222-H227,2)=ROUND(H382,2),"OK")</f>
        <v>OK</v>
      </c>
      <c r="H411" s="258"/>
    </row>
    <row r="412" spans="1:8" ht="12.75">
      <c r="A412" s="251"/>
      <c r="B412" s="251"/>
      <c r="C412" s="251"/>
      <c r="G412" s="276"/>
      <c r="H412" s="273"/>
    </row>
    <row r="413" spans="1:8" ht="12.75">
      <c r="A413" s="251" t="s">
        <v>547</v>
      </c>
      <c r="B413" s="251"/>
      <c r="C413" s="251"/>
      <c r="D413" s="251"/>
      <c r="E413" s="251"/>
      <c r="F413" s="251"/>
      <c r="G413" s="257" t="b">
        <f>IF(ROUND(G383-H221-H226,2)=ROUND(H383,2),"OK")</f>
        <v>0</v>
      </c>
      <c r="H413" s="259"/>
    </row>
    <row r="414" spans="1:8" ht="12.75">
      <c r="A414" s="251"/>
      <c r="B414" s="251"/>
      <c r="C414" s="251"/>
      <c r="D414" s="251"/>
      <c r="E414" s="251"/>
      <c r="F414" s="251"/>
      <c r="G414" s="260"/>
      <c r="H414" s="258"/>
    </row>
    <row r="415" spans="1:8" ht="12.75">
      <c r="A415" s="251" t="s">
        <v>554</v>
      </c>
      <c r="B415" s="251"/>
      <c r="C415" s="251"/>
      <c r="D415" s="251"/>
      <c r="E415" s="251"/>
      <c r="F415" s="251"/>
      <c r="G415" s="260" t="str">
        <f>IF(G243&gt;G371,"FALSE","OK")</f>
        <v>OK</v>
      </c>
      <c r="H415" s="260"/>
    </row>
    <row r="416" spans="1:8" ht="12.75">
      <c r="A416" s="251"/>
      <c r="B416" s="251"/>
      <c r="C416" s="251"/>
      <c r="D416" s="251"/>
      <c r="E416" s="251"/>
      <c r="F416" s="251"/>
      <c r="G416" s="260"/>
      <c r="H416" s="258"/>
    </row>
    <row r="417" spans="1:37" ht="12.75">
      <c r="A417" s="251"/>
      <c r="B417" s="251"/>
      <c r="C417" s="251"/>
      <c r="D417" s="251"/>
      <c r="E417" s="251"/>
      <c r="F417" s="251"/>
      <c r="G417" s="260"/>
      <c r="H417" s="258"/>
      <c r="I417" s="258"/>
      <c r="J417" s="260"/>
      <c r="K417" s="258"/>
      <c r="L417" s="260"/>
      <c r="M417" s="258"/>
      <c r="N417" s="260"/>
      <c r="O417" s="258"/>
      <c r="P417" s="260"/>
      <c r="Q417" s="258"/>
      <c r="R417" s="260"/>
      <c r="S417" s="258"/>
      <c r="T417" s="260"/>
      <c r="U417" s="258"/>
      <c r="V417" s="260"/>
      <c r="W417" s="258"/>
      <c r="X417" s="260"/>
      <c r="Y417" s="258"/>
      <c r="Z417" s="260"/>
      <c r="AA417" s="258"/>
      <c r="AB417" s="260"/>
      <c r="AC417" s="258"/>
      <c r="AD417" s="260"/>
      <c r="AE417" s="258"/>
      <c r="AF417" s="260"/>
      <c r="AG417" s="258"/>
      <c r="AH417" s="260"/>
      <c r="AI417" s="258"/>
      <c r="AJ417" s="260"/>
      <c r="AK417" s="258"/>
    </row>
    <row r="418" spans="1:8" ht="12.75">
      <c r="A418" s="251"/>
      <c r="B418" s="251"/>
      <c r="C418" s="251"/>
      <c r="D418" s="251"/>
      <c r="E418" s="251"/>
      <c r="F418" s="251"/>
      <c r="G418" s="260"/>
      <c r="H418" s="258"/>
    </row>
    <row r="419" spans="1:8" ht="12.75">
      <c r="A419" s="251"/>
      <c r="B419" s="251"/>
      <c r="C419" s="251"/>
      <c r="D419" s="251"/>
      <c r="E419" s="251"/>
      <c r="F419" s="251"/>
      <c r="G419" s="260"/>
      <c r="H419" s="258"/>
    </row>
    <row r="420" spans="1:8" ht="12.75">
      <c r="A420" s="251"/>
      <c r="B420" s="251"/>
      <c r="C420" s="251"/>
      <c r="D420" s="251"/>
      <c r="E420" s="251"/>
      <c r="F420" s="251"/>
      <c r="G420" s="260"/>
      <c r="H420" s="258"/>
    </row>
    <row r="421" spans="1:8" ht="12.75">
      <c r="A421" s="251"/>
      <c r="B421" s="251"/>
      <c r="C421" s="251"/>
      <c r="D421" s="251"/>
      <c r="E421" s="251"/>
      <c r="F421" s="251"/>
      <c r="G421" s="260"/>
      <c r="H421" s="258"/>
    </row>
    <row r="422" spans="1:8" ht="12.75">
      <c r="A422" s="251"/>
      <c r="B422" s="251"/>
      <c r="C422" s="251"/>
      <c r="D422" s="251"/>
      <c r="E422" s="251"/>
      <c r="F422" s="251"/>
      <c r="G422" s="260"/>
      <c r="H422" s="258"/>
    </row>
    <row r="423" spans="1:8" ht="12.75">
      <c r="A423" s="251"/>
      <c r="B423" s="251"/>
      <c r="C423" s="251"/>
      <c r="D423" s="251"/>
      <c r="E423" s="251"/>
      <c r="F423" s="251"/>
      <c r="G423" s="260"/>
      <c r="H423" s="258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24:H24 H26 G44:H45 G47:H48 G68:H68 G70:H71 G88:H88 G90:H92 G100:H100 H101 H108 G114:H114 H122 G126:H127 G129:H130 G139:H140 G142:H142 G152:H153 H154 H162 G186:H187 H188 H199 G205:H205 H206 G216:H217 H218 H223 G228:H228 G235:H235 G244:H245 G243 G251:H251 G254:H254 G258:H258 G277:H277 G283:H283 G294:H294 G301:H301 G327:H327 G341:H341 G361:H361 G370:H371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2007-01-11T08:15:02Z</cp:lastPrinted>
  <dcterms:created xsi:type="dcterms:W3CDTF">2007-01-02T11:49:57Z</dcterms:created>
  <dcterms:modified xsi:type="dcterms:W3CDTF">2010-08-04T11:14:22Z</dcterms:modified>
  <cp:category/>
  <cp:version/>
  <cp:contentType/>
  <cp:contentStatus/>
</cp:coreProperties>
</file>