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60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<sst xmlns="http://schemas.openxmlformats.org/spreadsheetml/2006/main" count="591" uniqueCount="560">
  <si>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</si>
  <si>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</si>
  <si>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</si>
  <si>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</si>
  <si>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</si>
  <si>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</si>
  <si>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</si>
  <si>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</si>
  <si>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</si>
  <si>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</si>
  <si>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</si>
  <si>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</si>
  <si>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</si>
  <si>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</si>
  <si>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</si>
  <si>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</si>
  <si>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</si>
  <si>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</si>
  <si>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</si>
  <si>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</si>
  <si>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</si>
  <si>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</si>
  <si>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</si>
  <si>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</si>
  <si>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</si>
  <si>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</si>
  <si>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</si>
  <si>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</si>
  <si>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</si>
  <si>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</si>
  <si>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</si>
  <si>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</si>
  <si>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</si>
  <si>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</si>
  <si>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</si>
  <si>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</si>
  <si>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</si>
  <si>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</si>
  <si>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</si>
  <si>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</si>
  <si>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</si>
  <si>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</si>
  <si>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</si>
  <si>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</si>
  <si>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</si>
  <si>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</si>
  <si>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</si>
  <si>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</si>
  <si>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</si>
  <si>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</si>
  <si>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</si>
  <si>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</si>
  <si>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</si>
  <si>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</si>
  <si>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</si>
  <si>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</si>
  <si>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</si>
  <si>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</si>
  <si>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</si>
  <si>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</si>
  <si>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</si>
  <si>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</si>
  <si>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</si>
  <si>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</si>
  <si>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</si>
  <si>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</si>
  <si>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</si>
  <si>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</si>
  <si>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</si>
  <si>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</si>
  <si>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</si>
  <si>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</si>
  <si>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</si>
  <si>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</si>
  <si>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</si>
  <si>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</si>
  <si>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</si>
  <si>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</si>
  <si>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</si>
  <si>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</si>
  <si>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</si>
  <si>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</si>
  <si>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</si>
  <si>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</si>
  <si>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</si>
  <si>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</si>
  <si>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</si>
  <si>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</si>
  <si>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</si>
  <si>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</si>
  <si>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</si>
  <si>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</si>
  <si>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</si>
  <si>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</si>
  <si>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</si>
  <si>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</si>
  <si>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</si>
  <si>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</si>
  <si>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</si>
  <si>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</si>
  <si>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</si>
  <si>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</si>
  <si>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</si>
  <si>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</si>
  <si>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</si>
  <si>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</si>
  <si>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</si>
  <si>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</si>
  <si>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</si>
  <si>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</si>
  <si>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</si>
  <si>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</si>
  <si>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</si>
  <si>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</si>
  <si>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</si>
  <si>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</si>
  <si>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</si>
  <si>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</si>
  <si>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</si>
  <si>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</si>
  <si>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</si>
  <si>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</si>
  <si>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</si>
  <si>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</si>
  <si>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</si>
  <si>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</si>
  <si>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</si>
  <si>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</si>
  <si>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</si>
  <si>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</si>
  <si>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</si>
  <si>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</si>
  <si>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</si>
  <si>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</si>
  <si>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</si>
  <si>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</si>
  <si>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</si>
  <si>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</si>
  <si>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</si>
  <si>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</si>
  <si>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</si>
  <si>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</si>
  <si>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</si>
  <si>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</si>
  <si>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</si>
  <si>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</si>
  <si>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</si>
  <si>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</si>
  <si>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</si>
  <si>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</si>
  <si>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</si>
  <si>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</si>
  <si>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</si>
  <si>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</si>
  <si>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</si>
  <si>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</si>
  <si>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</si>
  <si>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</si>
  <si>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</si>
  <si>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</si>
  <si>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</si>
  <si>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</si>
  <si>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</si>
  <si>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</si>
  <si>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</si>
  <si>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</si>
  <si>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</si>
  <si>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</si>
  <si>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</si>
  <si>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</si>
  <si>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</si>
  <si>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</si>
  <si>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</si>
  <si>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</si>
  <si>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</si>
  <si>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</si>
  <si>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</si>
  <si>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</si>
  <si>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</si>
  <si>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</si>
  <si>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</si>
  <si>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</si>
  <si>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</si>
  <si>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</si>
  <si>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</si>
  <si>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</si>
  <si>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</si>
  <si>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</si>
  <si>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</si>
  <si>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</si>
  <si>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</si>
  <si>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</si>
  <si>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</si>
  <si>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</si>
  <si>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</si>
  <si>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</si>
  <si>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</si>
  <si>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</si>
  <si>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</si>
  <si>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</si>
  <si>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</si>
  <si>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</si>
  <si>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</si>
  <si>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</si>
  <si>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</si>
  <si>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</si>
  <si>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</si>
  <si>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</si>
  <si>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</si>
  <si>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</si>
  <si>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</si>
  <si>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</si>
  <si>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</si>
  <si>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</si>
  <si>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</si>
  <si>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</si>
  <si>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</si>
  <si>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</si>
  <si>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</si>
  <si>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</si>
  <si>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</si>
  <si>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</si>
  <si>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</si>
  <si>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</si>
  <si>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</si>
  <si>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</si>
  <si>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</si>
  <si>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</si>
  <si>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</si>
  <si>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</si>
  <si>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</si>
  <si>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</si>
  <si>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</si>
  <si>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</si>
  <si>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</si>
  <si>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</si>
  <si>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</si>
  <si>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</si>
  <si>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</si>
  <si>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</si>
  <si>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</si>
  <si>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</si>
  <si>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</si>
  <si>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</si>
  <si>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</si>
  <si>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</si>
  <si>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</si>
  <si>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</si>
  <si>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</si>
  <si>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</si>
  <si>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</si>
  <si>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</si>
  <si>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</si>
  <si>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</si>
  <si>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</si>
  <si>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</si>
  <si>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</si>
  <si>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</si>
  <si>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</si>
  <si>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</si>
  <si>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</si>
  <si>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</si>
  <si>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</si>
  <si>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</si>
  <si>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</si>
  <si>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</si>
  <si>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</si>
  <si>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</si>
  <si>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</si>
  <si>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</si>
  <si>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</si>
  <si>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</si>
  <si>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</si>
  <si>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</si>
  <si>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</si>
  <si>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</si>
  <si>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</si>
  <si>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</si>
  <si>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</si>
  <si>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</si>
  <si>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</si>
  <si>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</si>
  <si>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</si>
  <si>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</si>
  <si>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</si>
  <si>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</si>
  <si>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</si>
  <si>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</si>
  <si>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</si>
  <si>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</si>
  <si>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</si>
  <si>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</si>
  <si>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</si>
  <si>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</si>
  <si>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</si>
  <si>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</si>
  <si>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</si>
  <si>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</si>
  <si>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</si>
  <si>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</si>
  <si>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</si>
  <si>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</si>
  <si>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</si>
  <si>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</si>
  <si>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</si>
  <si>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</si>
  <si>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</si>
  <si>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</si>
  <si>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</si>
  <si>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</si>
  <si>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</si>
  <si>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</si>
  <si>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</si>
  <si>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</si>
  <si>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</si>
  <si>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</si>
  <si>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</si>
  <si>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</si>
  <si>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</si>
  <si>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</si>
  <si>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</si>
  <si>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</si>
  <si>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</si>
  <si>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</si>
  <si>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</si>
  <si>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</si>
  <si>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</si>
  <si>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</si>
  <si>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</si>
  <si>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</si>
  <si>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</si>
  <si>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</si>
  <si>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</si>
  <si>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</si>
  <si>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</si>
  <si>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</si>
  <si>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</si>
  <si>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</si>
  <si>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</si>
  <si>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</si>
  <si>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</si>
  <si>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</si>
  <si>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</si>
  <si>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</si>
  <si>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</si>
  <si>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</si>
  <si>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</si>
  <si>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</si>
  <si>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</si>
  <si>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</si>
  <si>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</si>
  <si>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</si>
  <si>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</si>
  <si>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</si>
  <si>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</si>
  <si>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</si>
  <si>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</si>
  <si>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</si>
  <si>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</si>
  <si>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</si>
  <si>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</si>
  <si>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</si>
  <si>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</si>
  <si>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</si>
  <si>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</si>
  <si>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</si>
  <si>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</si>
  <si>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</si>
  <si>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</si>
  <si>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</si>
  <si>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</si>
  <si>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</si>
  <si>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</si>
  <si>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</si>
  <si>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</si>
  <si>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</si>
  <si>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</si>
  <si>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</si>
  <si>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</si>
  <si>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</si>
  <si>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</si>
  <si>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</si>
  <si>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</si>
  <si>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</si>
  <si>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</si>
  <si>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</si>
  <si>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</si>
  <si>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</si>
  <si>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</si>
  <si>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</si>
  <si>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</si>
  <si>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</si>
  <si>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</si>
  <si>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</si>
  <si>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</si>
  <si>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</si>
  <si>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</si>
  <si>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</si>
  <si>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</si>
  <si>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</si>
  <si>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</si>
  <si>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</si>
  <si>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</si>
  <si>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</si>
  <si>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</si>
  <si>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</si>
  <si>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</si>
  <si>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</si>
  <si>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</si>
  <si>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</si>
  <si>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</si>
  <si>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</si>
  <si>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</si>
  <si>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</si>
  <si>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</si>
  <si>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</si>
  <si>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</si>
  <si>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</si>
  <si>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</si>
  <si>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</si>
  <si>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</si>
  <si>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</si>
  <si>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</si>
  <si>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</si>
  <si>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</si>
  <si>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</si>
  <si>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</si>
  <si>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</si>
  <si>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</si>
  <si>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</si>
  <si>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</si>
  <si>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</si>
  <si>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</si>
  <si>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</si>
  <si>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</si>
  <si>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</si>
  <si>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</si>
  <si>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</si>
  <si>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</si>
  <si>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</si>
  <si>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</si>
  <si>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</si>
  <si>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</si>
  <si>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</si>
  <si>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</si>
  <si>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</si>
  <si>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</si>
  <si>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</si>
  <si>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</si>
  <si>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</si>
  <si>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</si>
  <si>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</si>
  <si>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</si>
  <si>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</si>
  <si>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</si>
  <si>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</si>
  <si>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</si>
  <si>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</si>
  <si>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</si>
  <si>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</si>
  <si>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</si>
  <si>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</si>
  <si>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</si>
  <si>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</si>
  <si>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</si>
  <si>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</si>
  <si>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</si>
  <si>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</si>
  <si>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</si>
  <si>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</si>
  <si>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</si>
  <si>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</si>
  <si>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</si>
  <si>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</si>
  <si>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</si>
  <si>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</si>
  <si>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</si>
  <si>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</si>
  <si>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</si>
  <si>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</si>
  <si>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</si>
  <si>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</si>
  <si>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</si>
  <si>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</si>
  <si>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</si>
  <si>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</si>
  <si>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</si>
  <si>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</si>
  <si>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</si>
  <si>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</si>
  <si>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</si>
  <si>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</si>
  <si>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</si>
  <si>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</si>
  <si>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</si>
  <si>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</si>
  <si>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</si>
  <si>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</si>
  <si>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</si>
  <si>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</si>
  <si>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</si>
  <si>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</si>
  <si>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</si>
  <si>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</si>
  <si>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</si>
  <si>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</si>
  <si>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</si>
  <si>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</si>
  <si>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</si>
  <si>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</si>
  <si>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</si>
  <si>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</si>
  <si>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</si>
  <si>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</si>
  <si>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</si>
  <si>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</si>
  <si>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</si>
  <si>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</si>
  <si>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</si>
  <si>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</si>
  <si>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</si>
  <si>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</si>
  <si>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</si>
  <si>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</si>
  <si>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</si>
  <si>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</si>
  <si>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</si>
  <si>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</si>
  <si>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</si>
  <si>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</si>
  <si>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</si>
  <si>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</si>
  <si>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</si>
  <si>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</si>
  <si>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</si>
  <si>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</si>
  <si>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</si>
  <si>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</si>
  <si>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</si>
  <si>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</si>
  <si>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</si>
  <si>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</si>
  <si>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</si>
  <si>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</si>
  <si>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</si>
  <si>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</si>
  <si>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</si>
  <si>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</si>
  <si>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</si>
  <si>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</si>
  <si>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</si>
  <si>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</si>
  <si>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</si>
  <si>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</si>
  <si>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</si>
  <si>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</si>
  <si>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</si>
  <si>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</si>
  <si>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25. märtsil</t>
  </si>
  <si>
    <t>26. augustil, 25. novembri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</si>
</sst>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4" fontId="5" fillId="0" borderId="3" xfId="17" applyNumberFormat="1" applyFont="1" applyFill="1" applyBorder="1" applyAlignment="1" applyProtection="1">
      <alignment horizontal="left"/>
      <protection locked="0"/>
    </xf>
    <xf numFmtId="4" fontId="5" fillId="0" borderId="4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 applyProtection="1">
      <alignment horizontal="left"/>
      <protection locked="0"/>
    </xf>
    <xf numFmtId="0" fontId="7" fillId="0" borderId="6" xfId="17" applyFont="1" applyFill="1" applyBorder="1" applyProtection="1">
      <alignment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5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3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3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6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5" xfId="17" applyFont="1" applyFill="1" applyBorder="1" applyAlignment="1">
      <alignment horizontal="left"/>
      <protection/>
    </xf>
    <xf numFmtId="0" fontId="1" fillId="0" borderId="26" xfId="17" applyFont="1" applyFill="1" applyBorder="1">
      <alignment/>
      <protection/>
    </xf>
    <xf numFmtId="0" fontId="1" fillId="0" borderId="26" xfId="0" applyFont="1" applyBorder="1" applyAlignment="1">
      <alignment/>
    </xf>
    <xf numFmtId="4" fontId="9" fillId="0" borderId="27" xfId="17" applyNumberFormat="1" applyFont="1" applyFill="1" applyBorder="1" applyAlignment="1" applyProtection="1">
      <alignment/>
      <protection locked="0"/>
    </xf>
    <xf numFmtId="4" fontId="9" fillId="0" borderId="28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0" xfId="17" applyFont="1" applyFill="1" applyBorder="1" applyAlignment="1">
      <alignment horizontal="left"/>
      <protection/>
    </xf>
    <xf numFmtId="0" fontId="1" fillId="0" borderId="31" xfId="17" applyFont="1" applyFill="1" applyBorder="1">
      <alignment/>
      <protection/>
    </xf>
    <xf numFmtId="0" fontId="1" fillId="0" borderId="31" xfId="17" applyFont="1" applyFill="1" applyBorder="1">
      <alignment/>
      <protection/>
    </xf>
    <xf numFmtId="0" fontId="1" fillId="0" borderId="31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/>
    </xf>
    <xf numFmtId="4" fontId="9" fillId="0" borderId="33" xfId="17" applyNumberFormat="1" applyFont="1" applyFill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/>
      <protection locked="0"/>
    </xf>
    <xf numFmtId="4" fontId="5" fillId="0" borderId="34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29" xfId="17" applyNumberFormat="1" applyFont="1" applyFill="1" applyBorder="1" applyAlignment="1" applyProtection="1">
      <alignment/>
      <protection locked="0"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31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0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5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1" xfId="17" applyFont="1" applyFill="1" applyBorder="1">
      <alignment/>
      <protection/>
    </xf>
    <xf numFmtId="4" fontId="8" fillId="0" borderId="32" xfId="17" applyNumberFormat="1" applyFont="1" applyFill="1" applyBorder="1" applyAlignment="1" applyProtection="1">
      <alignment/>
      <protection locked="0"/>
    </xf>
    <xf numFmtId="4" fontId="8" fillId="0" borderId="33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5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5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29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5" xfId="17" applyNumberFormat="1" applyFont="1" applyFill="1" applyBorder="1" applyAlignment="1" applyProtection="1">
      <alignment/>
      <protection/>
    </xf>
    <xf numFmtId="0" fontId="1" fillId="0" borderId="36" xfId="17" applyFont="1" applyFill="1" applyBorder="1" applyAlignment="1">
      <alignment horizontal="left"/>
      <protection/>
    </xf>
    <xf numFmtId="0" fontId="1" fillId="0" borderId="37" xfId="17" applyFont="1" applyFill="1" applyBorder="1">
      <alignment/>
      <protection/>
    </xf>
    <xf numFmtId="4" fontId="9" fillId="0" borderId="38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4" xfId="17" applyNumberFormat="1" applyFont="1" applyFill="1" applyBorder="1" applyProtection="1">
      <alignment/>
      <protection locked="0"/>
    </xf>
    <xf numFmtId="4" fontId="9" fillId="0" borderId="39" xfId="17" applyNumberFormat="1" applyFont="1" applyFill="1" applyBorder="1" applyAlignment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41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4" fontId="9" fillId="0" borderId="29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5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41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2" xfId="17" applyNumberFormat="1" applyFont="1" applyFill="1" applyBorder="1" applyAlignment="1" applyProtection="1">
      <alignment/>
      <protection/>
    </xf>
    <xf numFmtId="4" fontId="9" fillId="0" borderId="27" xfId="17" applyNumberFormat="1" applyFont="1" applyFill="1" applyBorder="1" applyProtection="1">
      <alignment/>
      <protection/>
    </xf>
    <xf numFmtId="49" fontId="1" fillId="0" borderId="30" xfId="17" applyNumberFormat="1" applyFont="1" applyFill="1" applyBorder="1" applyAlignment="1">
      <alignment horizontal="left"/>
      <protection/>
    </xf>
    <xf numFmtId="4" fontId="9" fillId="0" borderId="39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5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29" xfId="0" applyNumberFormat="1" applyFont="1" applyBorder="1" applyAlignment="1" applyProtection="1">
      <alignment/>
      <protection locked="0"/>
    </xf>
    <xf numFmtId="4" fontId="9" fillId="0" borderId="34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29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6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0" xfId="17" applyFont="1" applyBorder="1" applyAlignment="1">
      <alignment horizontal="left"/>
      <protection/>
    </xf>
    <xf numFmtId="49" fontId="1" fillId="0" borderId="31" xfId="17" applyNumberFormat="1" applyFont="1" applyBorder="1" applyAlignment="1">
      <alignment horizontal="left"/>
      <protection/>
    </xf>
    <xf numFmtId="0" fontId="1" fillId="0" borderId="31" xfId="17" applyFont="1" applyBorder="1">
      <alignment/>
      <protection/>
    </xf>
    <xf numFmtId="164" fontId="1" fillId="0" borderId="31" xfId="17" applyNumberFormat="1" applyFont="1" applyFill="1" applyBorder="1">
      <alignment/>
      <protection/>
    </xf>
    <xf numFmtId="0" fontId="1" fillId="0" borderId="26" xfId="17" applyFont="1" applyBorder="1">
      <alignment/>
      <protection/>
    </xf>
    <xf numFmtId="4" fontId="9" fillId="0" borderId="27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5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1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29" xfId="0" applyNumberFormat="1" applyFont="1" applyBorder="1" applyAlignment="1" applyProtection="1">
      <alignment/>
      <protection locked="0"/>
    </xf>
    <xf numFmtId="4" fontId="13" fillId="0" borderId="34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6" xfId="0" applyNumberFormat="1" applyFont="1" applyFill="1" applyBorder="1" applyAlignment="1" applyProtection="1">
      <alignment/>
      <protection/>
    </xf>
    <xf numFmtId="4" fontId="17" fillId="0" borderId="6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" fontId="1" fillId="0" borderId="0" xfId="17" applyNumberFormat="1" applyFont="1" applyFill="1" applyBorder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37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388" sqref="G388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6" t="s">
        <v>557</v>
      </c>
      <c r="E8" s="16"/>
      <c r="F8" s="277"/>
      <c r="G8" s="17"/>
      <c r="H8" s="18"/>
    </row>
    <row r="9" spans="1:8" ht="13.5" thickBot="1">
      <c r="A9" s="19" t="s">
        <v>3</v>
      </c>
      <c r="B9" s="11"/>
      <c r="C9" s="11"/>
      <c r="D9" s="20"/>
      <c r="E9" s="279"/>
      <c r="F9" s="278">
        <v>40512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42327746</v>
      </c>
      <c r="H11" s="30">
        <f>H12+H24+H44+H100</f>
        <v>41348766.55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10290929</v>
      </c>
      <c r="H12" s="34">
        <f>SUM(H13:H23)</f>
        <v>9839583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7314291</v>
      </c>
      <c r="H13" s="38">
        <v>6849630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2976638</v>
      </c>
      <c r="H14" s="38">
        <v>2989953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1912396</v>
      </c>
      <c r="H24" s="34">
        <f>H25+H26</f>
        <v>1612928.2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131242</v>
      </c>
      <c r="H25" s="50">
        <v>150188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1781154</v>
      </c>
      <c r="H26" s="54">
        <f>SUM(H27:H43)</f>
        <v>1462740.2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1250983.75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80852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48293.95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/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54802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27808.5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3921070</v>
      </c>
      <c r="H44" s="34">
        <f>H45+H68+H88</f>
        <v>3623774.96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95113</v>
      </c>
      <c r="H45" s="60">
        <f>H46+H47+H66</f>
        <v>108984.95999999999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95113</v>
      </c>
      <c r="H47" s="67">
        <f>H48+H63+H64+H65</f>
        <v>108984.95999999999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88926</v>
      </c>
      <c r="H48" s="67">
        <f>SUM(H49:H62)+H67</f>
        <v>102797.95999999999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/>
      <c r="H49" s="38">
        <v>13470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>
        <v>1000</v>
      </c>
      <c r="H52" s="38">
        <v>1000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12669</v>
      </c>
      <c r="H54" s="38">
        <v>13070.96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75257</v>
      </c>
      <c r="H55" s="38">
        <v>75257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>
        <v>2187</v>
      </c>
      <c r="H64" s="38">
        <v>2187</v>
      </c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523200</v>
      </c>
      <c r="H68" s="77">
        <f>H69+H70+H86</f>
        <v>523200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523200</v>
      </c>
      <c r="H70" s="67">
        <f>H71+H83+H84+H85</f>
        <v>523200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523200</v>
      </c>
      <c r="H71" s="67">
        <f>SUM(H72:H82)+H87</f>
        <v>523200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523200</v>
      </c>
      <c r="H75" s="79">
        <v>523200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3302757</v>
      </c>
      <c r="H88" s="77">
        <f>H89+H90+H99</f>
        <v>2991590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3302757</v>
      </c>
      <c r="H90" s="67">
        <f>H91+H96+H97+H98</f>
        <v>2991590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3302757</v>
      </c>
      <c r="H91" s="85">
        <f>H92+H95</f>
        <v>2991590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3302757</v>
      </c>
      <c r="H92" s="85">
        <f>SUM(H93:H94)</f>
        <v>2991590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/>
      <c r="H93" s="38"/>
    </row>
    <row r="94" spans="1:9" ht="12.75">
      <c r="A94" s="35"/>
      <c r="B94" s="36"/>
      <c r="C94" s="69"/>
      <c r="D94" s="36"/>
      <c r="E94" s="40"/>
      <c r="F94" s="144" t="s">
        <v>556</v>
      </c>
      <c r="G94" s="37">
        <v>3302757</v>
      </c>
      <c r="H94" s="38">
        <v>2991590</v>
      </c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26203351</v>
      </c>
      <c r="H100" s="34">
        <f>H101+H108+H122</f>
        <v>26272480.39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663492</v>
      </c>
      <c r="H101" s="77">
        <f>SUM(H102:H107)</f>
        <v>717392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717392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25242996</v>
      </c>
      <c r="H108" s="77">
        <f>SUM(H109:H114)</f>
        <v>25244124.91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144438.91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25100996</v>
      </c>
      <c r="H114" s="67">
        <f>SUM(H115:H121)</f>
        <v>25099686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10485721</v>
      </c>
      <c r="H115" s="38">
        <v>10129692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14615275</v>
      </c>
      <c r="H119" s="98">
        <v>14969994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296863</v>
      </c>
      <c r="H122" s="77">
        <f>H123+H124+H125</f>
        <v>310963.48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38050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3564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269349.48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34068124</v>
      </c>
      <c r="H126" s="108">
        <f>H127+H152+H186+H205</f>
        <v>29037223.5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6172810</v>
      </c>
      <c r="H127" s="34">
        <f>H128+H129+H139+H150</f>
        <v>4869208.83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2123649</v>
      </c>
      <c r="H128" s="112">
        <v>1912791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2448421</v>
      </c>
      <c r="H129" s="117">
        <f>H130</f>
        <v>2042225.42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2448421</v>
      </c>
      <c r="H130" s="117">
        <f>SUM(H131:H138)</f>
        <v>2042225.42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279900</v>
      </c>
      <c r="H131" s="38">
        <v>263450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988299</v>
      </c>
      <c r="H132" s="38">
        <v>778300.95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56364</v>
      </c>
      <c r="H134" s="38">
        <v>36642.7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931626</v>
      </c>
      <c r="H135" s="38">
        <v>775764.77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175000</v>
      </c>
      <c r="H136" s="38">
        <v>166527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>
        <v>17232</v>
      </c>
      <c r="H137" s="38">
        <v>21540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1143260</v>
      </c>
      <c r="H139" s="117">
        <f>H140+H148</f>
        <v>623804.41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1143260</v>
      </c>
      <c r="H140" s="67">
        <f>H141+H142+H147</f>
        <v>623804.41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732537</v>
      </c>
      <c r="H142" s="67">
        <f>SUM(H143:H146)</f>
        <v>548988.51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>
        <v>27374</v>
      </c>
      <c r="H144" s="38">
        <v>27373.51</v>
      </c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705163</v>
      </c>
      <c r="H146" s="38">
        <v>521615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410723</v>
      </c>
      <c r="H147" s="38">
        <v>74815.9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457480</v>
      </c>
      <c r="H150" s="38">
        <v>290388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26586212</v>
      </c>
      <c r="H152" s="108">
        <f>H153+H162</f>
        <v>23176666.16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14079011</v>
      </c>
      <c r="H153" s="135">
        <f>H154+H160+H161</f>
        <v>12343407.85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10451814</v>
      </c>
      <c r="H154" s="67">
        <f>H155+H156+H157+H158+H159</f>
        <v>9093689.54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392607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2234819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5668578.54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561381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236304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44702</v>
      </c>
      <c r="H160" s="38">
        <v>40878.31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3582495</v>
      </c>
      <c r="H161" s="38">
        <v>3208840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12507201</v>
      </c>
      <c r="H162" s="141">
        <f>SUM(H163:H185)-H168</f>
        <v>10833258.31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791439.13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247420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16557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188755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2401209.98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2187062.14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803001.86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220071.55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153295.77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339011.1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19863.99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159903.37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2620754.71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270398.71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410933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>
        <v>3581</v>
      </c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/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558161</v>
      </c>
      <c r="H186" s="34">
        <f>H187+H199</f>
        <v>242855.99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420752</v>
      </c>
      <c r="H187" s="149">
        <f>H188+H196+H198</f>
        <v>115356.45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114442</v>
      </c>
      <c r="H188" s="150">
        <f>SUM(H189:H195)</f>
        <v>115294.43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110602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4626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66.43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306310</v>
      </c>
      <c r="H196" s="38">
        <v>62.02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306310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137409</v>
      </c>
      <c r="H199" s="156">
        <f>H200+H201+H202+H203+H204</f>
        <v>127499.54000000001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123938.44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3561.1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750941</v>
      </c>
      <c r="H205" s="34">
        <f>H206+H213+H214+H215</f>
        <v>748492.52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750941</v>
      </c>
      <c r="H206" s="60">
        <f>H207+H208+H209+H210+H211+H212</f>
        <v>748492.52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>
        <v>10800</v>
      </c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697014.56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>
        <v>40677.96</v>
      </c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8259622</v>
      </c>
      <c r="H216" s="169">
        <f>H11-H126</f>
        <v>12311543.049999997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-8259622</v>
      </c>
      <c r="H217" s="169">
        <f>H218+H223+H228+H235+H243</f>
        <v>-12311543.05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215600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215600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-2131927.02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-2131927.02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-5933883</v>
      </c>
      <c r="H243" s="186">
        <f>-10395215.97-0.06</f>
        <v>-10395216.030000001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34068124</v>
      </c>
      <c r="H244" s="34">
        <f>H245+H253+H254+H258+H277+H283+H294+H301+H327+H341</f>
        <v>29037223.5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4795029</v>
      </c>
      <c r="H245" s="190">
        <f>SUM(H246:H252)</f>
        <v>4022043.3899999997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425368</v>
      </c>
      <c r="H246" s="192">
        <v>351199.5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3752570</v>
      </c>
      <c r="H247" s="192">
        <v>3378292.84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306310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173372</v>
      </c>
      <c r="H250" s="192">
        <v>165051.51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137409</v>
      </c>
      <c r="H251" s="196">
        <f>H199</f>
        <v>127499.54000000001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3407</v>
      </c>
      <c r="H254" s="204">
        <f>SUM(H255:H257)</f>
        <v>646.57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3407</v>
      </c>
      <c r="H255" s="192">
        <v>646.57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4851708</v>
      </c>
      <c r="H258" s="263">
        <f>SUM(H259:H276)</f>
        <v>4380898.04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770900</v>
      </c>
      <c r="H260" s="192">
        <v>661080.6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477579</v>
      </c>
      <c r="H262" s="192">
        <v>441827.7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>
        <v>10000</v>
      </c>
      <c r="H263" s="192">
        <v>10000</v>
      </c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/>
      <c r="H265" s="192"/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2168600</v>
      </c>
      <c r="H266" s="192">
        <v>2022994.92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>
        <v>20000</v>
      </c>
      <c r="H273" s="192">
        <v>20000</v>
      </c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/>
      <c r="H274" s="192"/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1404629</v>
      </c>
      <c r="H275" s="192">
        <v>1224994.82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1076906</v>
      </c>
      <c r="H277" s="204">
        <f>SUM(H278:H282)</f>
        <v>975261.31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74120</v>
      </c>
      <c r="H278" s="192">
        <v>38744.61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647915</v>
      </c>
      <c r="H281" s="192">
        <v>626922.13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354871</v>
      </c>
      <c r="H282" s="201">
        <v>309594.57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3704580</v>
      </c>
      <c r="H283" s="190">
        <f>SUM(H284:H293)</f>
        <v>2913174.64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315461</v>
      </c>
      <c r="H284" s="192">
        <v>140233</v>
      </c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286108</v>
      </c>
      <c r="H285" s="192">
        <v>235644.1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2271956</v>
      </c>
      <c r="H286" s="192">
        <v>1876245.9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234487</v>
      </c>
      <c r="H287" s="192">
        <v>215538.64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316062</v>
      </c>
      <c r="H289" s="192">
        <v>316062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18090</v>
      </c>
      <c r="H290" s="192">
        <v>18090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262416</v>
      </c>
      <c r="H291" s="192">
        <v>111361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51950</v>
      </c>
      <c r="H294" s="190">
        <f>SUM(H295:H300)</f>
        <v>28589.31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51950</v>
      </c>
      <c r="H296" s="192">
        <v>28589.31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4419629</v>
      </c>
      <c r="H301" s="190">
        <f>SUM(H302:H326)</f>
        <v>3672346.3799999994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99028</v>
      </c>
      <c r="H306" s="192">
        <v>79026.7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150050</v>
      </c>
      <c r="H307" s="192">
        <v>100028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1124020</v>
      </c>
      <c r="H311" s="192">
        <v>1006372.38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1126335</v>
      </c>
      <c r="H312" s="192">
        <v>957779.51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740834</v>
      </c>
      <c r="H313" s="192">
        <v>631728.06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552290</v>
      </c>
      <c r="H318" s="192">
        <v>329363.99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79000</v>
      </c>
      <c r="H319" s="192">
        <v>79000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119629</v>
      </c>
      <c r="H323" s="192">
        <v>111419.8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428443</v>
      </c>
      <c r="H325" s="192">
        <v>377627.94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12009075</v>
      </c>
      <c r="H327" s="204">
        <f>SUM(H328:H340)</f>
        <v>10374753.399999999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4398416</v>
      </c>
      <c r="H328" s="192">
        <v>3820636.32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6765825</v>
      </c>
      <c r="H331" s="192">
        <v>5817367.12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797647</v>
      </c>
      <c r="H337" s="192">
        <v>689562.96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47187</v>
      </c>
      <c r="H338" s="192">
        <v>47187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3155840</v>
      </c>
      <c r="H341" s="190">
        <f>SUM(H342:H357)</f>
        <v>2669510.46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73596</v>
      </c>
      <c r="H344" s="192">
        <v>58182.7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489444</v>
      </c>
      <c r="H345" s="192">
        <v>410933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/>
      <c r="H346" s="192">
        <v>300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527680</v>
      </c>
      <c r="H350" s="192">
        <v>470553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67277</v>
      </c>
      <c r="H351" s="192">
        <v>60283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1021837</v>
      </c>
      <c r="H354" s="213">
        <v>811838.95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7977</v>
      </c>
      <c r="H355" s="192">
        <v>2077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968029</v>
      </c>
      <c r="H356" s="192">
        <v>855342.81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9302950.96</v>
      </c>
      <c r="H361" s="60">
        <f>H362+H363+H364+H365+H366+H367+H369</f>
        <v>7171023.94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9302950.96</v>
      </c>
      <c r="H367" s="38">
        <v>7171023.94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4546580.76</v>
      </c>
      <c r="H370" s="236">
        <f>H371+H378+H379+H380+H381+H382+H383+H384</f>
        <v>15741796.790000001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3846580.76</v>
      </c>
      <c r="H371" s="85">
        <f>SUM(H372:H373)</f>
        <v>14241796.790000001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1408062</v>
      </c>
      <c r="H372" s="38">
        <v>1931008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2438518.76</v>
      </c>
      <c r="H373" s="38">
        <f>12310788.73+0.06</f>
        <v>12310788.790000001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153299</v>
      </c>
      <c r="H374" s="38">
        <v>153299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1500000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41709433</v>
      </c>
      <c r="H385" s="269">
        <f>H12+H24+H88+H100</f>
        <v>40716581.59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 t="s">
        <v>559</v>
      </c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19.802767397964868</v>
      </c>
      <c r="H388" s="270">
        <f>IF(H385&lt;&gt;0,(H216+H242)/H385*100,"")</f>
        <v>30.237172594625957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Vahe=-33538</v>
      </c>
      <c r="H393" s="253" t="str">
        <f>IF(ROUND(H132,2)=ROUND(H354,2),"OK",CONCATENATE("Vahe=",ROUND(H132-H354,2)))</f>
        <v>Vahe=-33538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b">
        <f>IF(ROUND(G383-H221-H226,2)=ROUND(H383,2),"OK")</f>
        <v>0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2010-12-08T13:59:38Z</dcterms:modified>
  <cp:category/>
  <cp:version/>
  <cp:contentType/>
  <cp:contentStatus/>
</cp:coreProperties>
</file>